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TAV 12.10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<sst xmlns="http://schemas.openxmlformats.org/spreadsheetml/2006/main" count="35" uniqueCount="23">
  <si>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Tavola 12.10</t>
  </si>
  <si>
    <t xml:space="preserve">Opere pubbliche - Lavori eseguiti per settore di intervento, ente realizzatore e provincia  - Anno 2000  </t>
  </si>
  <si>
    <t>Edilizia</t>
  </si>
  <si>
    <t>Genio Civile</t>
  </si>
  <si>
    <t>Totale</t>
  </si>
  <si>
    <t>Residenziale</t>
  </si>
  <si>
    <t>Non Residenziale</t>
  </si>
  <si>
    <t>Totale Edilizia</t>
  </si>
  <si>
    <t>Infrastrutture di trasporto</t>
  </si>
  <si>
    <t>Condotte, linee di comunicazione ed elettriche</t>
  </si>
  <si>
    <t>Opere complesse sul sito industriale</t>
  </si>
  <si>
    <t>Altre opere di ingegneria civile</t>
  </si>
  <si>
    <t>Totale genio civile</t>
  </si>
  <si>
    <t xml:space="preserve">Amministrazione Pubblica </t>
  </si>
  <si>
    <t>Imperia</t>
  </si>
  <si>
    <t>Savona</t>
  </si>
  <si>
    <t>Genova</t>
  </si>
  <si>
    <t>La Spezia</t>
  </si>
  <si>
    <t>LIGURIA</t>
  </si>
  <si>
    <t>ITALIA</t>
  </si>
  <si>
    <t>Società e quasi società non finanziarie</t>
  </si>
  <si>
    <t xml:space="preserve">Totale </t>
  </si>
  <si>
    <r>
      <t xml:space="preserve">                  </t>
    </r>
    <r>
      <rPr>
        <i/>
        <sz val="9"/>
        <rFont val="Arial"/>
        <family val="2"/>
      </rPr>
      <t xml:space="preserve">    (dati in milioni di lire)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</si>
</sst>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9"/>
      <name val="MS Sans Serif"/>
      <family val="2"/>
    </font>
    <font>
      <b/>
      <sz val="9"/>
      <name val="Arial"/>
      <family val="2"/>
    </font>
    <font>
      <b/>
      <sz val="7"/>
      <name val="MS Sans Serif"/>
      <family val="0"/>
    </font>
    <font>
      <sz val="7"/>
      <name val="MS Sans Serif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MS Sans Serif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justify" vertical="center"/>
    </xf>
    <xf numFmtId="41" fontId="7" fillId="0" borderId="0" xfId="16" applyFont="1" applyAlignment="1" quotePrefix="1">
      <alignment/>
    </xf>
    <xf numFmtId="49" fontId="9" fillId="0" borderId="0" xfId="0" applyNumberFormat="1" applyFont="1" applyAlignment="1">
      <alignment horizontal="justify" vertical="center"/>
    </xf>
    <xf numFmtId="41" fontId="9" fillId="0" borderId="0" xfId="16" applyFont="1" applyAlignment="1" quotePrefix="1">
      <alignment/>
    </xf>
    <xf numFmtId="49" fontId="9" fillId="0" borderId="3" xfId="0" applyNumberFormat="1" applyFont="1" applyBorder="1" applyAlignment="1">
      <alignment vertical="center"/>
    </xf>
    <xf numFmtId="41" fontId="9" fillId="0" borderId="3" xfId="16" applyFont="1" applyBorder="1" applyAlignment="1" quotePrefix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justify" vertical="center"/>
    </xf>
    <xf numFmtId="41" fontId="9" fillId="0" borderId="0" xfId="16" applyFont="1" applyBorder="1" applyAlignment="1" quotePrefix="1">
      <alignment/>
    </xf>
    <xf numFmtId="41" fontId="7" fillId="0" borderId="0" xfId="16" applyFont="1" applyBorder="1" applyAlignment="1" quotePrefix="1">
      <alignment/>
    </xf>
    <xf numFmtId="41" fontId="7" fillId="0" borderId="3" xfId="16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123825</xdr:rowOff>
    </xdr:from>
    <xdr:to>
      <xdr:col>4</xdr:col>
      <xdr:colOff>28575</xdr:colOff>
      <xdr:row>4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543175" y="590550"/>
          <a:ext cx="571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12.00390625" style="7" customWidth="1"/>
    <col min="2" max="2" width="7.7109375" style="7" customWidth="1"/>
    <col min="3" max="4" width="9.421875" style="7" bestFit="1" customWidth="1"/>
    <col min="5" max="5" width="9.421875" style="7" customWidth="1"/>
    <col min="6" max="6" width="9.00390625" style="7" customWidth="1"/>
    <col min="7" max="7" width="9.00390625" style="7" bestFit="1" customWidth="1"/>
    <col min="8" max="8" width="8.28125" style="7" customWidth="1"/>
    <col min="9" max="10" width="9.8515625" style="7" bestFit="1" customWidth="1"/>
    <col min="11" max="12" width="8.8515625" style="7" customWidth="1"/>
    <col min="13" max="13" width="8.8515625" style="7" hidden="1" customWidth="1"/>
    <col min="14" max="16384" width="8.8515625" style="7" customWidth="1"/>
  </cols>
  <sheetData>
    <row r="1" spans="1:13" s="4" customFormat="1" ht="1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M1" s="5">
        <v>1936.27</v>
      </c>
    </row>
    <row r="2" spans="1:10" ht="12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</row>
    <row r="4" spans="1:10" ht="15" customHeight="1">
      <c r="A4" s="8"/>
      <c r="B4" s="9" t="s">
        <v>2</v>
      </c>
      <c r="C4" s="9"/>
      <c r="D4" s="9"/>
      <c r="E4" s="9" t="s">
        <v>3</v>
      </c>
      <c r="F4" s="9"/>
      <c r="G4" s="9"/>
      <c r="H4" s="9"/>
      <c r="I4" s="9"/>
      <c r="J4" s="10" t="s">
        <v>4</v>
      </c>
    </row>
    <row r="5" spans="1:10" s="14" customFormat="1" ht="57.75" customHeight="1">
      <c r="A5" s="11"/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3"/>
    </row>
    <row r="6" spans="1:10" s="14" customFormat="1" ht="3.75" customHeight="1">
      <c r="A6" s="15"/>
      <c r="B6" s="16"/>
      <c r="C6" s="16"/>
      <c r="D6" s="16"/>
      <c r="E6" s="16"/>
      <c r="F6" s="16"/>
      <c r="G6" s="16"/>
      <c r="H6" s="16"/>
      <c r="I6" s="16"/>
      <c r="J6" s="17"/>
    </row>
    <row r="7" spans="1:10" ht="10.5" customHeight="1">
      <c r="A7" s="18"/>
      <c r="B7" s="18"/>
      <c r="C7" s="18"/>
      <c r="D7" s="18"/>
      <c r="E7" s="19" t="s">
        <v>13</v>
      </c>
      <c r="F7" s="18"/>
      <c r="G7" s="18"/>
      <c r="H7" s="18"/>
      <c r="I7" s="18"/>
      <c r="J7" s="18"/>
    </row>
    <row r="8" spans="1:10" ht="10.5" customHeight="1">
      <c r="A8" s="20" t="s">
        <v>14</v>
      </c>
      <c r="B8" s="21">
        <v>0</v>
      </c>
      <c r="C8" s="21">
        <f>440.167951783584*M1/1000</f>
        <v>852.2840000000001</v>
      </c>
      <c r="D8" s="21">
        <f>440.167951783584*M1/1000</f>
        <v>852.2840000000001</v>
      </c>
      <c r="E8" s="21">
        <f>4968.30762238737*M1/1000</f>
        <v>9619.984999999995</v>
      </c>
      <c r="F8" s="21">
        <f>903.324433059439*M1/1000</f>
        <v>1749.08</v>
      </c>
      <c r="G8" s="21">
        <f>60.1538008645488*M1/1000</f>
        <v>116.4739999999999</v>
      </c>
      <c r="H8" s="21">
        <f>1177.33012441447*M1/1000</f>
        <v>2279.6290000000054</v>
      </c>
      <c r="I8" s="21">
        <f>7109.11598072583*M1/1000</f>
        <v>13765.168000000001</v>
      </c>
      <c r="J8" s="21">
        <f>7549.28393250941*M1/1000</f>
        <v>14617.451999999994</v>
      </c>
    </row>
    <row r="9" spans="1:10" ht="10.5" customHeight="1">
      <c r="A9" s="20" t="s">
        <v>15</v>
      </c>
      <c r="B9" s="21">
        <f>365.920042142883*M1/1000</f>
        <v>708.5200000000001</v>
      </c>
      <c r="C9" s="21">
        <f>10731.6644889401*M1/1000</f>
        <v>20779.400000000045</v>
      </c>
      <c r="D9" s="21">
        <f>11097.584531083*M1/1000</f>
        <v>21487.92000000008</v>
      </c>
      <c r="E9" s="21">
        <f>20281.9828846184*M1/1000</f>
        <v>39271.39500000007</v>
      </c>
      <c r="F9" s="21">
        <f>5325.79289045433*M1/1000</f>
        <v>10312.173000000006</v>
      </c>
      <c r="G9" s="21">
        <f>306.797089248917*M1/1000</f>
        <v>594.0420000000006</v>
      </c>
      <c r="H9" s="21">
        <f>2866.93487994959*M1/1000</f>
        <v>5551.159999999993</v>
      </c>
      <c r="I9" s="21">
        <f>28781.5077442712*M1/1000</f>
        <v>55728.76999999999</v>
      </c>
      <c r="J9" s="21">
        <f>39879.0922753542*M1/1000</f>
        <v>77216.69000000009</v>
      </c>
    </row>
    <row r="10" spans="1:10" ht="10.5" customHeight="1">
      <c r="A10" s="20" t="s">
        <v>16</v>
      </c>
      <c r="B10" s="21">
        <v>0</v>
      </c>
      <c r="C10" s="21">
        <f>53239.3664106762*M1/1000</f>
        <v>103085.788</v>
      </c>
      <c r="D10" s="21">
        <f>53239.3664106762*M1/1000</f>
        <v>103085.788</v>
      </c>
      <c r="E10" s="21">
        <f>55020.3437537121*M1/1000</f>
        <v>106534.24100000013</v>
      </c>
      <c r="F10" s="21">
        <f>10634.6707845497*M1/1000</f>
        <v>20591.59400000005</v>
      </c>
      <c r="G10" s="21">
        <f>98.701627355689*M1/1000</f>
        <v>191.11299999999994</v>
      </c>
      <c r="H10" s="21">
        <f>4622.05477541872*M1/1000</f>
        <v>8949.546000000006</v>
      </c>
      <c r="I10" s="21">
        <f>70375.7709410361*M1/1000</f>
        <v>136266.49399999998</v>
      </c>
      <c r="J10" s="21">
        <f>123615.137351712*M1/1000</f>
        <v>239352.28199999937</v>
      </c>
    </row>
    <row r="11" spans="1:10" ht="10.5" customHeight="1">
      <c r="A11" s="20" t="s">
        <v>17</v>
      </c>
      <c r="B11" s="21">
        <f>49.1191827586029*M1/1000</f>
        <v>95.10800000000005</v>
      </c>
      <c r="C11" s="21">
        <f>1577.05175414586*M1/1000</f>
        <v>3053.5980000000045</v>
      </c>
      <c r="D11" s="21">
        <f>1626.17093690446*M1/1000</f>
        <v>3148.7059999999988</v>
      </c>
      <c r="E11" s="21">
        <f>4743.09987759971*M1/1000</f>
        <v>9183.921999999991</v>
      </c>
      <c r="F11" s="21">
        <f>288.816642307116*M1/1000</f>
        <v>559.2269999999995</v>
      </c>
      <c r="G11" s="21">
        <v>0</v>
      </c>
      <c r="H11" s="21">
        <f>858.947874005175*M1/1000</f>
        <v>1663.1550000000002</v>
      </c>
      <c r="I11" s="21">
        <f>5890.864393912*M1/1000</f>
        <v>11406.30399999999</v>
      </c>
      <c r="J11" s="21">
        <f>7517.03533081647*M1/1000</f>
        <v>14555.010000000007</v>
      </c>
    </row>
    <row r="12" spans="1:10" ht="10.5" customHeight="1">
      <c r="A12" s="22" t="s">
        <v>18</v>
      </c>
      <c r="B12" s="23">
        <f>415.039224901486*M1/1000</f>
        <v>803.6280000000004</v>
      </c>
      <c r="C12" s="23">
        <f>65988.2506055457*M1/1000</f>
        <v>127771.06999999998</v>
      </c>
      <c r="D12" s="23">
        <f>66403.2898304472*M1/1000</f>
        <v>128574.698</v>
      </c>
      <c r="E12" s="23">
        <f>85013.7341383175*M1/1000</f>
        <v>164609.543</v>
      </c>
      <c r="F12" s="23">
        <f>17152.6047503706*M1/1000</f>
        <v>33212.07400000008</v>
      </c>
      <c r="G12" s="23">
        <f>465.652517469155*M1/1000</f>
        <v>901.6290000000007</v>
      </c>
      <c r="H12" s="23">
        <f>9525.26765378795*M1/1000</f>
        <v>18443.489999999998</v>
      </c>
      <c r="I12" s="23">
        <f>112157.259059945*M1/1000</f>
        <v>217166.7359999997</v>
      </c>
      <c r="J12" s="23">
        <f>178560.548890392*M1/1000</f>
        <v>345741.43399999937</v>
      </c>
    </row>
    <row r="13" spans="1:10" ht="10.5" customHeight="1">
      <c r="A13" s="24" t="s">
        <v>19</v>
      </c>
      <c r="B13" s="25">
        <f>84371.7131337888*M1/1000</f>
        <v>163366.41698956123</v>
      </c>
      <c r="C13" s="25">
        <f>2586869.37855028*M1/1000</f>
        <v>5008877.571605551</v>
      </c>
      <c r="D13" s="25">
        <f>2671241.09168406*M1/1000</f>
        <v>5172243.9885950945</v>
      </c>
      <c r="E13" s="25">
        <f>1542363.47982704*M1/1000</f>
        <v>2986432.135084703</v>
      </c>
      <c r="F13" s="25">
        <f>785056.488362384*M1/1000</f>
        <v>1520081.3267214333</v>
      </c>
      <c r="G13" s="25">
        <f>27649.022289483*M1/1000</f>
        <v>53535.972388457245</v>
      </c>
      <c r="H13" s="25">
        <f>394165.665186895*M1/1000</f>
        <v>763211.1525314292</v>
      </c>
      <c r="I13" s="25">
        <f>2749234.6556658*M1/1000</f>
        <v>5323260.586726019</v>
      </c>
      <c r="J13" s="25">
        <f>5420475.74734986*M1/1000</f>
        <v>10495504.575321114</v>
      </c>
    </row>
    <row r="14" spans="1:10" ht="10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0.5" customHeight="1">
      <c r="A15" s="18"/>
      <c r="B15" s="18"/>
      <c r="C15" s="18"/>
      <c r="D15" s="18"/>
      <c r="E15" s="19" t="s">
        <v>20</v>
      </c>
      <c r="F15" s="18"/>
      <c r="G15" s="18"/>
      <c r="H15" s="18"/>
      <c r="I15" s="18"/>
      <c r="J15" s="18"/>
    </row>
    <row r="16" spans="1:10" ht="10.5" customHeight="1">
      <c r="A16" s="20" t="s">
        <v>14</v>
      </c>
      <c r="B16" s="21">
        <f>1724.76617413894*M1/1000</f>
        <v>3339.6130000000053</v>
      </c>
      <c r="C16" s="21">
        <v>0</v>
      </c>
      <c r="D16" s="21">
        <f>1724.76617413894*M1/1000</f>
        <v>3339.6130000000053</v>
      </c>
      <c r="E16" s="21">
        <f>7613.60347472202*M1/1000</f>
        <v>14741.992000000006</v>
      </c>
      <c r="F16" s="21">
        <f>10252.5174691546*M1/1000</f>
        <v>19851.641999999978</v>
      </c>
      <c r="G16" s="21">
        <f>56682.6393013371*M1/1000</f>
        <v>109752.89399999999</v>
      </c>
      <c r="H16" s="21">
        <v>0</v>
      </c>
      <c r="I16" s="21">
        <f>74548.7602452137*M1/1000</f>
        <v>144346.52799999993</v>
      </c>
      <c r="J16" s="21">
        <f>76273.5264193527*M1/1000</f>
        <v>147686.14100000003</v>
      </c>
    </row>
    <row r="17" spans="1:10" ht="10.5" customHeight="1">
      <c r="A17" s="20" t="s">
        <v>15</v>
      </c>
      <c r="B17" s="21">
        <v>0</v>
      </c>
      <c r="C17" s="21">
        <v>0</v>
      </c>
      <c r="D17" s="21">
        <v>0</v>
      </c>
      <c r="E17" s="21">
        <f>33429.1410805311*M1/1000</f>
        <v>64727.84299999996</v>
      </c>
      <c r="F17" s="21">
        <f>10252.5190185253*M1/1000</f>
        <v>19851.644999999982</v>
      </c>
      <c r="G17" s="21">
        <f>56682.6393013371*M1/1000</f>
        <v>109752.89399999999</v>
      </c>
      <c r="H17" s="21">
        <v>0</v>
      </c>
      <c r="I17" s="21">
        <f>100364.299400394*M1/1000</f>
        <v>194332.3820000009</v>
      </c>
      <c r="J17" s="21">
        <f>100364.299400394*M1/1000</f>
        <v>194332.3820000009</v>
      </c>
    </row>
    <row r="18" spans="1:10" ht="10.5" customHeight="1">
      <c r="A18" s="20" t="s">
        <v>16</v>
      </c>
      <c r="B18" s="21">
        <f>18173.9075645442*M1/1000</f>
        <v>35189.59199999999</v>
      </c>
      <c r="C18" s="21">
        <f>1012.13157255961*M1/1000</f>
        <v>1959.7599999999961</v>
      </c>
      <c r="D18" s="21">
        <f>19186.0391371038*M1/1000</f>
        <v>37149.35199999997</v>
      </c>
      <c r="E18" s="21">
        <f>17540.979822029*M1/1000</f>
        <v>33964.07300000009</v>
      </c>
      <c r="F18" s="21">
        <f>9869.47843017761*M1/1000</f>
        <v>19109.975000000002</v>
      </c>
      <c r="G18" s="21">
        <f>61002.1195391138*M1/1000</f>
        <v>118116.57399999988</v>
      </c>
      <c r="H18" s="21">
        <v>0</v>
      </c>
      <c r="I18" s="21">
        <f>88412.5777913204*M1/1000</f>
        <v>171190.62199999994</v>
      </c>
      <c r="J18" s="21">
        <f>107598.616928424*M1/1000</f>
        <v>208339.97399999955</v>
      </c>
    </row>
    <row r="19" spans="1:10" ht="10.5" customHeight="1">
      <c r="A19" s="20" t="s">
        <v>17</v>
      </c>
      <c r="B19" s="21">
        <f>1306.84150454224*M1/1000</f>
        <v>2530.3980000000033</v>
      </c>
      <c r="C19" s="21">
        <v>0</v>
      </c>
      <c r="D19" s="21">
        <f>1306.84150454224*M1/1000</f>
        <v>2530.3980000000033</v>
      </c>
      <c r="E19" s="21">
        <f>5554.42887613814*M1/1000</f>
        <v>10754.873999999996</v>
      </c>
      <c r="F19" s="21">
        <f>9127.69190247228*M1/1000</f>
        <v>17673.676</v>
      </c>
      <c r="G19" s="21">
        <f>56682.6393013371*M1/1000</f>
        <v>109752.89399999999</v>
      </c>
      <c r="H19" s="21">
        <v>0</v>
      </c>
      <c r="I19" s="21">
        <f>71364.7600799475*M1/1000</f>
        <v>138181.44399999993</v>
      </c>
      <c r="J19" s="21">
        <f>72671.6015844898*M1/1000</f>
        <v>140711.8420000001</v>
      </c>
    </row>
    <row r="20" spans="1:10" ht="10.5" customHeight="1">
      <c r="A20" s="22" t="s">
        <v>18</v>
      </c>
      <c r="B20" s="23">
        <f>21205.5152432254*M1/1000</f>
        <v>41059.60300000005</v>
      </c>
      <c r="C20" s="23">
        <f>1012.13157255961*M1/1000</f>
        <v>1959.7599999999961</v>
      </c>
      <c r="D20" s="23">
        <f>22217.646815785*M1/1000</f>
        <v>43019.36300000002</v>
      </c>
      <c r="E20" s="23">
        <f>64138.1532534202*M1/1000</f>
        <v>124188.78199999992</v>
      </c>
      <c r="F20" s="23">
        <f>39502.2068203298*M1/1000</f>
        <v>76486.93799999997</v>
      </c>
      <c r="G20" s="23">
        <f>231050.037443125*M1/1000</f>
        <v>447375.25599999964</v>
      </c>
      <c r="H20" s="23">
        <v>0</v>
      </c>
      <c r="I20" s="23">
        <f>334690.397516875*M1/1000</f>
        <v>648050.9759999996</v>
      </c>
      <c r="J20" s="23">
        <f>356908.04433266*M1/1000</f>
        <v>691070.3389999996</v>
      </c>
    </row>
    <row r="21" spans="1:10" ht="10.5" customHeight="1">
      <c r="A21" s="24" t="s">
        <v>19</v>
      </c>
      <c r="B21" s="25">
        <f>294128.446799927*M1/1000</f>
        <v>569512.0876852947</v>
      </c>
      <c r="C21" s="25">
        <f>112726.95865446*M1/1000</f>
        <v>218269.8282338713</v>
      </c>
      <c r="D21" s="25">
        <f>406855.405454387*M1/1000</f>
        <v>787781.915919166</v>
      </c>
      <c r="E21" s="25">
        <f>1633341.52190582*M1/1000</f>
        <v>3162590.1886205818</v>
      </c>
      <c r="F21" s="25">
        <f>1734460.69266274*M1/1000</f>
        <v>3358384.2053820835</v>
      </c>
      <c r="G21" s="25">
        <f>867926.93632603*M1/1000</f>
        <v>1680540.8890000018</v>
      </c>
      <c r="H21" s="25">
        <f>61272.4736403605*M1/1000</f>
        <v>118640.05253562082</v>
      </c>
      <c r="I21" s="25">
        <f>4297001.62453495*M1/1000</f>
        <v>8320155.335538287</v>
      </c>
      <c r="J21" s="25">
        <f>4703857.02998934*M1/1000</f>
        <v>9107937.25145746</v>
      </c>
    </row>
    <row r="22" ht="10.5" customHeight="1"/>
    <row r="23" spans="1:10" ht="10.5" customHeight="1">
      <c r="A23" s="26"/>
      <c r="B23" s="26"/>
      <c r="C23" s="26"/>
      <c r="D23" s="26"/>
      <c r="E23" s="19" t="s">
        <v>21</v>
      </c>
      <c r="F23" s="26"/>
      <c r="G23" s="26"/>
      <c r="H23" s="26"/>
      <c r="I23" s="26"/>
      <c r="J23" s="26"/>
    </row>
    <row r="24" spans="1:10" ht="10.5" customHeight="1">
      <c r="A24" s="20" t="s">
        <v>14</v>
      </c>
      <c r="B24" s="21">
        <f aca="true" t="shared" si="0" ref="B24:J24">B8+B16</f>
        <v>3339.6130000000053</v>
      </c>
      <c r="C24" s="21">
        <f t="shared" si="0"/>
        <v>852.2840000000001</v>
      </c>
      <c r="D24" s="21">
        <f t="shared" si="0"/>
        <v>4191.897000000005</v>
      </c>
      <c r="E24" s="21">
        <f t="shared" si="0"/>
        <v>24361.977</v>
      </c>
      <c r="F24" s="21">
        <f t="shared" si="0"/>
        <v>21600.72199999998</v>
      </c>
      <c r="G24" s="21">
        <f t="shared" si="0"/>
        <v>109869.36799999999</v>
      </c>
      <c r="H24" s="21">
        <f t="shared" si="0"/>
        <v>2279.6290000000054</v>
      </c>
      <c r="I24" s="21">
        <f t="shared" si="0"/>
        <v>158111.69599999994</v>
      </c>
      <c r="J24" s="21">
        <f t="shared" si="0"/>
        <v>162303.59300000002</v>
      </c>
    </row>
    <row r="25" spans="1:10" ht="10.5" customHeight="1">
      <c r="A25" s="20" t="s">
        <v>15</v>
      </c>
      <c r="B25" s="21">
        <f>365.920042142883*M1/1000</f>
        <v>708.5200000000001</v>
      </c>
      <c r="C25" s="21">
        <f aca="true" t="shared" si="1" ref="C25:J29">C9+C17</f>
        <v>20779.400000000045</v>
      </c>
      <c r="D25" s="21">
        <f t="shared" si="1"/>
        <v>21487.92000000008</v>
      </c>
      <c r="E25" s="21">
        <f t="shared" si="1"/>
        <v>103999.23800000003</v>
      </c>
      <c r="F25" s="21">
        <f t="shared" si="1"/>
        <v>30163.81799999999</v>
      </c>
      <c r="G25" s="21">
        <f t="shared" si="1"/>
        <v>110346.93599999999</v>
      </c>
      <c r="H25" s="21">
        <f t="shared" si="1"/>
        <v>5551.159999999993</v>
      </c>
      <c r="I25" s="21">
        <f t="shared" si="1"/>
        <v>250061.15200000087</v>
      </c>
      <c r="J25" s="21">
        <f t="shared" si="1"/>
        <v>271549.072000001</v>
      </c>
    </row>
    <row r="26" spans="1:10" ht="10.5" customHeight="1">
      <c r="A26" s="20" t="s">
        <v>16</v>
      </c>
      <c r="B26" s="21">
        <f>18173.9075645442*M1/1000</f>
        <v>35189.59199999999</v>
      </c>
      <c r="C26" s="21">
        <f t="shared" si="1"/>
        <v>105045.548</v>
      </c>
      <c r="D26" s="21">
        <f t="shared" si="1"/>
        <v>140235.13999999996</v>
      </c>
      <c r="E26" s="21">
        <f t="shared" si="1"/>
        <v>140498.31400000022</v>
      </c>
      <c r="F26" s="21">
        <f t="shared" si="1"/>
        <v>39701.56900000005</v>
      </c>
      <c r="G26" s="21">
        <f t="shared" si="1"/>
        <v>118307.68699999987</v>
      </c>
      <c r="H26" s="21">
        <f t="shared" si="1"/>
        <v>8949.546000000006</v>
      </c>
      <c r="I26" s="21">
        <f t="shared" si="1"/>
        <v>307457.1159999999</v>
      </c>
      <c r="J26" s="21">
        <f t="shared" si="1"/>
        <v>447692.2559999989</v>
      </c>
    </row>
    <row r="27" spans="1:10" ht="10.5" customHeight="1">
      <c r="A27" s="20" t="s">
        <v>17</v>
      </c>
      <c r="B27" s="21">
        <f>1355.96068730084*M1/1000</f>
        <v>2625.505999999997</v>
      </c>
      <c r="C27" s="21">
        <f t="shared" si="1"/>
        <v>3053.5980000000045</v>
      </c>
      <c r="D27" s="21">
        <f t="shared" si="1"/>
        <v>5679.104000000002</v>
      </c>
      <c r="E27" s="21">
        <f t="shared" si="1"/>
        <v>19938.795999999988</v>
      </c>
      <c r="F27" s="21">
        <f t="shared" si="1"/>
        <v>18232.903</v>
      </c>
      <c r="G27" s="21">
        <f t="shared" si="1"/>
        <v>109752.89399999999</v>
      </c>
      <c r="H27" s="21">
        <f t="shared" si="1"/>
        <v>1663.1550000000002</v>
      </c>
      <c r="I27" s="21">
        <f t="shared" si="1"/>
        <v>149587.7479999999</v>
      </c>
      <c r="J27" s="21">
        <f t="shared" si="1"/>
        <v>155266.8520000001</v>
      </c>
    </row>
    <row r="28" spans="1:10" ht="10.5" customHeight="1">
      <c r="A28" s="27" t="s">
        <v>18</v>
      </c>
      <c r="B28" s="28">
        <f>21620.5544681269*M1/1000</f>
        <v>41863.231000000065</v>
      </c>
      <c r="C28" s="29">
        <f t="shared" si="1"/>
        <v>129730.82999999997</v>
      </c>
      <c r="D28" s="29">
        <f t="shared" si="1"/>
        <v>171594.06100000002</v>
      </c>
      <c r="E28" s="29">
        <f t="shared" si="1"/>
        <v>288798.32499999995</v>
      </c>
      <c r="F28" s="29">
        <f t="shared" si="1"/>
        <v>109699.01200000005</v>
      </c>
      <c r="G28" s="29">
        <f t="shared" si="1"/>
        <v>448276.88499999966</v>
      </c>
      <c r="H28" s="29">
        <f t="shared" si="1"/>
        <v>18443.489999999998</v>
      </c>
      <c r="I28" s="29">
        <f t="shared" si="1"/>
        <v>865217.7119999992</v>
      </c>
      <c r="J28" s="29">
        <f t="shared" si="1"/>
        <v>1036811.7729999989</v>
      </c>
    </row>
    <row r="29" spans="1:10" ht="10.5" customHeight="1">
      <c r="A29" s="24" t="s">
        <v>19</v>
      </c>
      <c r="B29" s="25">
        <f>378500.159933715*M1/1000</f>
        <v>732878.5046748545</v>
      </c>
      <c r="C29" s="30">
        <f t="shared" si="1"/>
        <v>5227147.399839423</v>
      </c>
      <c r="D29" s="30">
        <f t="shared" si="1"/>
        <v>5960025.904514261</v>
      </c>
      <c r="E29" s="30">
        <f t="shared" si="1"/>
        <v>6149022.323705285</v>
      </c>
      <c r="F29" s="30">
        <f t="shared" si="1"/>
        <v>4878465.532103517</v>
      </c>
      <c r="G29" s="30">
        <f t="shared" si="1"/>
        <v>1734076.861388459</v>
      </c>
      <c r="H29" s="30">
        <f t="shared" si="1"/>
        <v>881851.2050670501</v>
      </c>
      <c r="I29" s="30">
        <f t="shared" si="1"/>
        <v>13643415.922264306</v>
      </c>
      <c r="J29" s="30">
        <f t="shared" si="1"/>
        <v>19603441.826778576</v>
      </c>
    </row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</sheetData>
  <mergeCells count="5">
    <mergeCell ref="A2:J2"/>
    <mergeCell ref="A4:A5"/>
    <mergeCell ref="B4:D4"/>
    <mergeCell ref="E4:I4"/>
    <mergeCell ref="J4:J5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2002-11-25T13:38:59Z</dcterms:created>
  <dcterms:modified xsi:type="dcterms:W3CDTF">2002-11-25T13:40:09Z</dcterms:modified>
  <cp:category/>
  <cp:version/>
  <cp:contentType/>
  <cp:contentStatus/>
</cp:coreProperties>
</file>