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875" windowHeight="15075" activeTab="0"/>
  </bookViews>
  <sheets>
    <sheet name="TAV 12.9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<sst xmlns="http://schemas.openxmlformats.org/spreadsheetml/2006/main" count="35" uniqueCount="23">
  <si>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Tavola 12.9</t>
  </si>
  <si>
    <t xml:space="preserve">Opere pubbliche - Lavori iniziati per settore di intervento, ente realizzatore e provincia  - Anno 2000  </t>
  </si>
  <si>
    <t>Edilizia</t>
  </si>
  <si>
    <t>Genio Civile</t>
  </si>
  <si>
    <t>Totale</t>
  </si>
  <si>
    <t>Residenziale</t>
  </si>
  <si>
    <t>Non Residenziale</t>
  </si>
  <si>
    <t>Totale Edilizia</t>
  </si>
  <si>
    <t>Infrastrutture di trasporto</t>
  </si>
  <si>
    <t>Condotte, linee di comunicazione ed elettriche</t>
  </si>
  <si>
    <t>Opere complesse sul sito industriale</t>
  </si>
  <si>
    <t>Altre opere di ingegneria civile</t>
  </si>
  <si>
    <t>Totale genio civile</t>
  </si>
  <si>
    <t>Società e quasi società non finanziarie</t>
  </si>
  <si>
    <t>Imperia</t>
  </si>
  <si>
    <t>Savona</t>
  </si>
  <si>
    <t>Genova</t>
  </si>
  <si>
    <t>La Spezia</t>
  </si>
  <si>
    <t>LIGURIA</t>
  </si>
  <si>
    <t>ITALIA</t>
  </si>
  <si>
    <t xml:space="preserve">Amministrazione Pubblica </t>
  </si>
  <si>
    <t xml:space="preserve">Totale </t>
  </si>
  <si>
    <r>
      <t xml:space="preserve">                  </t>
    </r>
    <r>
      <rPr>
        <i/>
        <sz val="9"/>
        <rFont val="Arial"/>
        <family val="2"/>
      </rPr>
      <t xml:space="preserve">    (dati in milioni di lire)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</si>
</sst>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MS Sans Serif"/>
      <family val="0"/>
    </font>
    <font>
      <sz val="7"/>
      <name val="MS Sans Serif"/>
      <family val="0"/>
    </font>
    <font>
      <b/>
      <sz val="8"/>
      <name val="Arial"/>
      <family val="2"/>
    </font>
    <font>
      <b/>
      <sz val="10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top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2" fillId="0" borderId="0" xfId="0" applyFont="1" applyAlignment="1">
      <alignment/>
    </xf>
    <xf numFmtId="49" fontId="7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justify" vertical="center"/>
    </xf>
    <xf numFmtId="41" fontId="2" fillId="0" borderId="0" xfId="16" applyFont="1" applyAlignment="1" quotePrefix="1">
      <alignment/>
    </xf>
    <xf numFmtId="41" fontId="2" fillId="0" borderId="0" xfId="16" applyFont="1" applyFill="1" applyAlignment="1" quotePrefix="1">
      <alignment/>
    </xf>
    <xf numFmtId="49" fontId="7" fillId="0" borderId="0" xfId="0" applyNumberFormat="1" applyFont="1" applyAlignment="1">
      <alignment horizontal="justify" vertical="center"/>
    </xf>
    <xf numFmtId="41" fontId="7" fillId="0" borderId="0" xfId="16" applyFont="1" applyAlignment="1" quotePrefix="1">
      <alignment/>
    </xf>
    <xf numFmtId="0" fontId="8" fillId="0" borderId="0" xfId="0" applyFont="1" applyAlignment="1">
      <alignment/>
    </xf>
    <xf numFmtId="49" fontId="7" fillId="0" borderId="3" xfId="0" applyNumberFormat="1" applyFont="1" applyBorder="1" applyAlignment="1">
      <alignment vertical="center"/>
    </xf>
    <xf numFmtId="41" fontId="7" fillId="0" borderId="3" xfId="16" applyFont="1" applyBorder="1" applyAlignment="1" quotePrefix="1">
      <alignment/>
    </xf>
    <xf numFmtId="49" fontId="7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3</xdr:row>
      <xdr:rowOff>114300</xdr:rowOff>
    </xdr:from>
    <xdr:to>
      <xdr:col>4</xdr:col>
      <xdr:colOff>66675</xdr:colOff>
      <xdr:row>4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2695575" y="590550"/>
          <a:ext cx="11430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A2" sqref="A2:J2"/>
    </sheetView>
  </sheetViews>
  <sheetFormatPr defaultColWidth="9.140625" defaultRowHeight="12.75"/>
  <cols>
    <col min="1" max="1" width="11.57421875" style="0" customWidth="1"/>
    <col min="2" max="4" width="9.8515625" style="0" customWidth="1"/>
    <col min="5" max="5" width="9.8515625" style="0" bestFit="1" customWidth="1"/>
    <col min="6" max="6" width="9.00390625" style="0" customWidth="1"/>
    <col min="7" max="7" width="9.00390625" style="0" bestFit="1" customWidth="1"/>
    <col min="8" max="8" width="7.8515625" style="0" customWidth="1"/>
    <col min="9" max="10" width="9.7109375" style="0" customWidth="1"/>
    <col min="13" max="13" width="0" style="0" hidden="1" customWidth="1"/>
  </cols>
  <sheetData>
    <row r="1" spans="1:13" s="1" customFormat="1" ht="12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M1" s="4">
        <v>1936.27</v>
      </c>
    </row>
    <row r="2" spans="1:10" ht="12.75">
      <c r="A2" s="5" t="s">
        <v>22</v>
      </c>
      <c r="B2" s="5"/>
      <c r="C2" s="5"/>
      <c r="D2" s="5"/>
      <c r="E2" s="5"/>
      <c r="F2" s="5"/>
      <c r="G2" s="5"/>
      <c r="H2" s="5"/>
      <c r="I2" s="5"/>
      <c r="J2" s="5"/>
    </row>
    <row r="4" spans="1:10" s="9" customFormat="1" ht="10.5">
      <c r="A4" s="6"/>
      <c r="B4" s="7" t="s">
        <v>2</v>
      </c>
      <c r="C4" s="7"/>
      <c r="D4" s="7"/>
      <c r="E4" s="7" t="s">
        <v>3</v>
      </c>
      <c r="F4" s="7"/>
      <c r="G4" s="7"/>
      <c r="H4" s="7"/>
      <c r="I4" s="7"/>
      <c r="J4" s="8" t="s">
        <v>4</v>
      </c>
    </row>
    <row r="5" spans="1:10" s="13" customFormat="1" ht="57" customHeight="1">
      <c r="A5" s="10"/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2"/>
    </row>
    <row r="6" spans="1:10" s="13" customFormat="1" ht="10.5" customHeight="1">
      <c r="A6" s="14"/>
      <c r="B6" s="15"/>
      <c r="C6" s="15"/>
      <c r="D6" s="15"/>
      <c r="E6" s="15"/>
      <c r="F6" s="15"/>
      <c r="G6" s="15"/>
      <c r="H6" s="15"/>
      <c r="I6" s="15"/>
      <c r="J6" s="16"/>
    </row>
    <row r="7" spans="1:10" ht="10.5" customHeight="1">
      <c r="A7" s="17"/>
      <c r="B7" s="17"/>
      <c r="C7" s="17"/>
      <c r="D7" s="17"/>
      <c r="E7" s="18" t="s">
        <v>13</v>
      </c>
      <c r="F7" s="17"/>
      <c r="G7" s="17"/>
      <c r="H7" s="17"/>
      <c r="I7" s="17"/>
      <c r="J7" s="17"/>
    </row>
    <row r="8" spans="1:10" ht="10.5" customHeight="1">
      <c r="A8" s="19" t="s">
        <v>14</v>
      </c>
      <c r="B8" s="20">
        <f>2300.82891332304*M1/1000</f>
        <v>4455.026000000003</v>
      </c>
      <c r="C8" s="20">
        <v>0</v>
      </c>
      <c r="D8" s="20">
        <f>2300.82891332304*M1/1000</f>
        <v>4455.026000000003</v>
      </c>
      <c r="E8" s="20">
        <f>1569.74492193754*M1/1000</f>
        <v>3039.4500000000007</v>
      </c>
      <c r="F8" s="20">
        <f>10550.816260129*M1/1000</f>
        <v>20429.22899999998</v>
      </c>
      <c r="G8" s="21">
        <f>56682.6393013371*M1/1000</f>
        <v>109752.89399999999</v>
      </c>
      <c r="H8" s="20">
        <v>0</v>
      </c>
      <c r="I8" s="20">
        <f>68803.2004834037*M1/1000</f>
        <v>133221.5730000001</v>
      </c>
      <c r="J8" s="20">
        <f>71104.0293967267*M1/1000</f>
        <v>137676.59900000002</v>
      </c>
    </row>
    <row r="9" spans="1:10" ht="10.5" customHeight="1">
      <c r="A9" s="19" t="s">
        <v>15</v>
      </c>
      <c r="B9" s="20">
        <v>0</v>
      </c>
      <c r="C9" s="20">
        <v>0</v>
      </c>
      <c r="D9" s="20">
        <v>0</v>
      </c>
      <c r="E9" s="20">
        <f>13701.0680328673*M1/1000</f>
        <v>26528.966999999968</v>
      </c>
      <c r="F9" s="20">
        <f>9459.6724630346*M1/1000</f>
        <v>18316.480000000003</v>
      </c>
      <c r="G9" s="21">
        <f>56682.6393013371*M1/1000</f>
        <v>109752.89399999999</v>
      </c>
      <c r="H9" s="20">
        <v>0</v>
      </c>
      <c r="I9" s="20">
        <f>79843.379797239*M1/1000</f>
        <v>154598.34099999996</v>
      </c>
      <c r="J9" s="20">
        <f>79843.379797239*M1/1000</f>
        <v>154598.34099999996</v>
      </c>
    </row>
    <row r="10" spans="1:10" ht="10.5" customHeight="1">
      <c r="A10" s="19" t="s">
        <v>16</v>
      </c>
      <c r="B10" s="20">
        <f>10277.7562013562*M1/1000</f>
        <v>19900.51099999997</v>
      </c>
      <c r="C10" s="20">
        <f>6963.85886265862*M1/1000</f>
        <v>13483.911000000006</v>
      </c>
      <c r="D10" s="20">
        <f>17241.6150640148*M1/1000</f>
        <v>33384.42199999993</v>
      </c>
      <c r="E10" s="20">
        <f>21871.6914479902*M1/1000</f>
        <v>42349.499999999985</v>
      </c>
      <c r="F10" s="20">
        <f>9692.99219633625*M1/1000</f>
        <v>18768.249999999993</v>
      </c>
      <c r="G10" s="21">
        <f>63839.2336812531*M1/1000</f>
        <v>123609.99299999994</v>
      </c>
      <c r="H10" s="20">
        <v>0</v>
      </c>
      <c r="I10" s="20">
        <f>95403.9173255796*M1/1000</f>
        <v>184727.74300000002</v>
      </c>
      <c r="J10" s="20">
        <f>112645.532389594*M1/1000</f>
        <v>218112.16499999916</v>
      </c>
    </row>
    <row r="11" spans="1:10" ht="10.5" customHeight="1">
      <c r="A11" s="19" t="s">
        <v>17</v>
      </c>
      <c r="B11" s="20">
        <f>779.88658606496*M1/1000</f>
        <v>1510.0710000000001</v>
      </c>
      <c r="C11" s="20">
        <v>0</v>
      </c>
      <c r="D11" s="20">
        <f>779.88658606496*M1/1000</f>
        <v>1510.0710000000001</v>
      </c>
      <c r="E11" s="20">
        <f>4745.207021748*M1/1000</f>
        <v>9188.002</v>
      </c>
      <c r="F11" s="20">
        <f>9102.16550377788*M1/1000</f>
        <v>17624.249999999996</v>
      </c>
      <c r="G11" s="21">
        <f>56682.6393013371*M1/1000</f>
        <v>109752.89399999999</v>
      </c>
      <c r="H11" s="20">
        <f>36.9741823196145*M1/1000</f>
        <v>71.59199999999997</v>
      </c>
      <c r="I11" s="20">
        <f>70566.9860091826*M1/1000</f>
        <v>136636.738</v>
      </c>
      <c r="J11" s="20">
        <f>71346.8725952476*M1/1000</f>
        <v>138146.80900000007</v>
      </c>
    </row>
    <row r="12" spans="1:10" s="24" customFormat="1" ht="10.5" customHeight="1">
      <c r="A12" s="22" t="s">
        <v>18</v>
      </c>
      <c r="B12" s="23">
        <f>13358.4717007442*M1/1000</f>
        <v>25865.60799999997</v>
      </c>
      <c r="C12" s="23">
        <f>6963.85886265862*M1/1000</f>
        <v>13483.911000000006</v>
      </c>
      <c r="D12" s="23">
        <f>20322.3305634028*M1/1000</f>
        <v>39349.51899999994</v>
      </c>
      <c r="E12" s="23">
        <f>41887.7114245431*M1/1000</f>
        <v>81105.91900000008</v>
      </c>
      <c r="F12" s="23">
        <f>38805.6464232777*M1/1000</f>
        <v>75138.20899999992</v>
      </c>
      <c r="G12" s="23">
        <f>233887.151585264*M1/1000</f>
        <v>452868.6749999991</v>
      </c>
      <c r="H12" s="23">
        <f>36.9741823196145*M1/1000</f>
        <v>71.59199999999997</v>
      </c>
      <c r="I12" s="23">
        <f>314617.483615405*M1/1000</f>
        <v>609184.3950000003</v>
      </c>
      <c r="J12" s="23">
        <f>334939.814178808*M1/1000</f>
        <v>648533.9140000006</v>
      </c>
    </row>
    <row r="13" spans="1:10" s="24" customFormat="1" ht="10.5" customHeight="1">
      <c r="A13" s="25" t="s">
        <v>19</v>
      </c>
      <c r="B13" s="26">
        <f>282230.082354629*M1/1000</f>
        <v>546473.6415607975</v>
      </c>
      <c r="C13" s="26">
        <f>82903.5986026489*M1/1000</f>
        <v>160523.75086635098</v>
      </c>
      <c r="D13" s="26">
        <f>365133.680957278*M1/1000</f>
        <v>706997.3924271486</v>
      </c>
      <c r="E13" s="26">
        <f>5598639.57412013*M1/1000</f>
        <v>10840477.848181585</v>
      </c>
      <c r="F13" s="26">
        <f>1735474.66210757*M1/1000</f>
        <v>3360347.5239990246</v>
      </c>
      <c r="G13" s="26">
        <f>779583.588549118*M1/1000</f>
        <v>1509484.3150000006</v>
      </c>
      <c r="H13" s="26">
        <f>80038.600265263*M1/1000</f>
        <v>154976.34053562078</v>
      </c>
      <c r="I13" s="26">
        <f>8193736.42504208*M1/1000</f>
        <v>15865286.027716229</v>
      </c>
      <c r="J13" s="26">
        <f>8558870.10599936*M1/1000</f>
        <v>16572283.42014338</v>
      </c>
    </row>
    <row r="14" spans="1:10" ht="10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2" customHeight="1">
      <c r="A15" s="17"/>
      <c r="B15" s="17"/>
      <c r="C15" s="17"/>
      <c r="D15" s="17"/>
      <c r="E15" s="18" t="s">
        <v>20</v>
      </c>
      <c r="F15" s="17"/>
      <c r="G15" s="17"/>
      <c r="H15" s="17"/>
      <c r="I15" s="17"/>
      <c r="J15" s="17"/>
    </row>
    <row r="16" spans="1:10" ht="10.5" customHeight="1">
      <c r="A16" s="19" t="s">
        <v>14</v>
      </c>
      <c r="B16" s="20">
        <v>0</v>
      </c>
      <c r="C16" s="20">
        <f>716.309708873246*M1/1000</f>
        <v>1386.969</v>
      </c>
      <c r="D16" s="20">
        <f>716.309708873246*M1/1000</f>
        <v>1386.969</v>
      </c>
      <c r="E16" s="20">
        <f>17743.7495803788*M1/1000</f>
        <v>34356.69000000006</v>
      </c>
      <c r="F16" s="20">
        <f>1736.93286576769*M1/1000</f>
        <v>3363.1710000000053</v>
      </c>
      <c r="G16" s="20">
        <v>0</v>
      </c>
      <c r="H16" s="20">
        <f>792.456114075*M1/1000</f>
        <v>1534.4090000000003</v>
      </c>
      <c r="I16" s="20">
        <f>20273.1385602215*M1/1000</f>
        <v>39254.27000000009</v>
      </c>
      <c r="J16" s="20">
        <f>20989.4482690947*M1/1000</f>
        <v>40641.238999999994</v>
      </c>
    </row>
    <row r="17" spans="1:10" ht="10.5" customHeight="1">
      <c r="A17" s="19" t="s">
        <v>15</v>
      </c>
      <c r="B17" s="20">
        <f>163.200380112278*M1/1000</f>
        <v>316.0000000000005</v>
      </c>
      <c r="C17" s="20">
        <f>31348.8087921622*M1/1000</f>
        <v>60699.7579999999</v>
      </c>
      <c r="D17" s="20">
        <f>31512.0091722745*M1/1000</f>
        <v>61015.75799999994</v>
      </c>
      <c r="E17" s="20">
        <f>10687.4893480765*M1/1000</f>
        <v>20693.865000000085</v>
      </c>
      <c r="F17" s="20">
        <f>4747.65037933759*M1/1000</f>
        <v>9192.732999999995</v>
      </c>
      <c r="G17" s="20">
        <f>293.381604838168*M1/1000</f>
        <v>568.0659999999996</v>
      </c>
      <c r="H17" s="20">
        <f>6006.24912847898*M1/1000</f>
        <v>11629.719999999994</v>
      </c>
      <c r="I17" s="20">
        <f>21734.7704607312*M1/1000</f>
        <v>42084.384</v>
      </c>
      <c r="J17" s="20">
        <f>53246.7796330057*M1/1000</f>
        <v>103100.14199999995</v>
      </c>
    </row>
    <row r="18" spans="1:10" ht="10.5" customHeight="1">
      <c r="A18" s="19" t="s">
        <v>16</v>
      </c>
      <c r="B18" s="20">
        <f>74.2995553306099*M1/1000</f>
        <v>143.86400000000003</v>
      </c>
      <c r="C18" s="20">
        <f>63373.5429459734*M1/1000</f>
        <v>122708.2899999999</v>
      </c>
      <c r="D18" s="20">
        <f>63447.842501304*M1/1000</f>
        <v>122852.1539999999</v>
      </c>
      <c r="E18" s="20">
        <f>35860.1930515889*M1/1000</f>
        <v>69435.01600000005</v>
      </c>
      <c r="F18" s="20">
        <f>9563.83045752917*M1/1000</f>
        <v>18518.158000000003</v>
      </c>
      <c r="G18" s="20">
        <f>292.790261688711*M1/1000</f>
        <v>566.9210000000005</v>
      </c>
      <c r="H18" s="20">
        <f>7275.52665692285*M1/1000</f>
        <v>14087.384000000005</v>
      </c>
      <c r="I18" s="20">
        <f>52992.3404277296*M1/1000</f>
        <v>102607.47899999999</v>
      </c>
      <c r="J18" s="20">
        <f>116440.182929034*M1/1000</f>
        <v>225459.63300000064</v>
      </c>
    </row>
    <row r="19" spans="1:10" ht="10.5" customHeight="1">
      <c r="A19" s="19" t="s">
        <v>17</v>
      </c>
      <c r="B19" s="20">
        <v>0</v>
      </c>
      <c r="C19" s="20">
        <f>6019.37952868143*M1/1000</f>
        <v>11655.143999999993</v>
      </c>
      <c r="D19" s="20">
        <f>6019.37952868143*M1/1000</f>
        <v>11655.143999999993</v>
      </c>
      <c r="E19" s="20">
        <f>2858.79655213374*M1/1000</f>
        <v>5535.401999999997</v>
      </c>
      <c r="F19" s="20">
        <f>78.2742076260026*M1/1000</f>
        <v>151.56000000000006</v>
      </c>
      <c r="G19" s="20">
        <v>0</v>
      </c>
      <c r="H19" s="20">
        <f>636.000144607932*M1/1000</f>
        <v>1231.4680000000005</v>
      </c>
      <c r="I19" s="20">
        <f>3573.07090436768*M1/1000</f>
        <v>6918.4300000000085</v>
      </c>
      <c r="J19" s="20">
        <f>9592.45043304911*M1/1000</f>
        <v>18573.574</v>
      </c>
    </row>
    <row r="20" spans="1:10" ht="10.5" customHeight="1">
      <c r="A20" s="22" t="s">
        <v>18</v>
      </c>
      <c r="B20" s="23">
        <f>237.499935442888*M1/1000</f>
        <v>459.8640000000007</v>
      </c>
      <c r="C20" s="23">
        <f>101458.04097569*M1/1000</f>
        <v>196450.1609999993</v>
      </c>
      <c r="D20" s="23">
        <f>101695.540911133*M1/1000</f>
        <v>196910.0249999995</v>
      </c>
      <c r="E20" s="23">
        <f>67150.2285321779*M1/1000</f>
        <v>130020.9730000001</v>
      </c>
      <c r="F20" s="23">
        <f>16126.6879102604*M1/1000</f>
        <v>31225.621999999905</v>
      </c>
      <c r="G20" s="23">
        <f>586.171866526879*M1/1000</f>
        <v>1134.9869999999999</v>
      </c>
      <c r="H20" s="23">
        <f>14710.2320440848*M1/1000</f>
        <v>28482.981000000076</v>
      </c>
      <c r="I20" s="23">
        <f>98573.32035305*M1/1000</f>
        <v>190864.5630000001</v>
      </c>
      <c r="J20" s="23">
        <f>200268.861264183*M1/1000</f>
        <v>387774.58799999964</v>
      </c>
    </row>
    <row r="21" spans="1:10" ht="10.5" customHeight="1">
      <c r="A21" s="25" t="s">
        <v>19</v>
      </c>
      <c r="B21" s="26">
        <f>91080.17359642*M1/1000</f>
        <v>176355.80772954016</v>
      </c>
      <c r="C21" s="26">
        <f>2621197.00851475*M1/1000</f>
        <v>5075345.131676855</v>
      </c>
      <c r="D21" s="26">
        <f>2712277.18211117*M1/1000</f>
        <v>5251700.939406395</v>
      </c>
      <c r="E21" s="26">
        <f>1698401.90824904*M1/1000</f>
        <v>3288564.6628853683</v>
      </c>
      <c r="F21" s="26">
        <f>748853.324190424*M1/1000</f>
        <v>1449982.2260301923</v>
      </c>
      <c r="G21" s="26">
        <f>36167.0153362709*M1/1000</f>
        <v>70029.10678516126</v>
      </c>
      <c r="H21" s="26">
        <f>453322.470825631*M1/1000</f>
        <v>877754.7005855445</v>
      </c>
      <c r="I21" s="26">
        <f>2936744.71860137*M1/1000</f>
        <v>5686330.696286275</v>
      </c>
      <c r="J21" s="26">
        <f>5649021.90071253*M1/1000</f>
        <v>10938031.63569265</v>
      </c>
    </row>
    <row r="22" spans="1:10" ht="10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10.5" customHeight="1">
      <c r="A23" s="9"/>
      <c r="B23" s="9"/>
      <c r="C23" s="9"/>
      <c r="D23" s="9"/>
      <c r="E23" s="27" t="s">
        <v>21</v>
      </c>
      <c r="F23" s="9"/>
      <c r="G23" s="9"/>
      <c r="H23" s="9"/>
      <c r="I23" s="9"/>
      <c r="J23" s="9"/>
    </row>
    <row r="24" spans="1:10" ht="10.5" customHeight="1">
      <c r="A24" s="19" t="s">
        <v>14</v>
      </c>
      <c r="B24" s="20">
        <f aca="true" t="shared" si="0" ref="B24:J24">B8+B16</f>
        <v>4455.026000000003</v>
      </c>
      <c r="C24" s="20">
        <f t="shared" si="0"/>
        <v>1386.969</v>
      </c>
      <c r="D24" s="20">
        <f t="shared" si="0"/>
        <v>5841.995000000003</v>
      </c>
      <c r="E24" s="20">
        <f t="shared" si="0"/>
        <v>37396.14000000006</v>
      </c>
      <c r="F24" s="20">
        <f t="shared" si="0"/>
        <v>23792.399999999987</v>
      </c>
      <c r="G24" s="20">
        <f t="shared" si="0"/>
        <v>109752.89399999999</v>
      </c>
      <c r="H24" s="20">
        <f t="shared" si="0"/>
        <v>1534.4090000000003</v>
      </c>
      <c r="I24" s="20">
        <f t="shared" si="0"/>
        <v>172475.84300000017</v>
      </c>
      <c r="J24" s="20">
        <f t="shared" si="0"/>
        <v>178317.83800000002</v>
      </c>
    </row>
    <row r="25" spans="1:10" ht="10.5" customHeight="1">
      <c r="A25" s="19" t="s">
        <v>15</v>
      </c>
      <c r="B25" s="20">
        <f aca="true" t="shared" si="1" ref="B25:J25">B9+B17</f>
        <v>316.0000000000005</v>
      </c>
      <c r="C25" s="20">
        <f t="shared" si="1"/>
        <v>60699.7579999999</v>
      </c>
      <c r="D25" s="20">
        <f t="shared" si="1"/>
        <v>61015.75799999994</v>
      </c>
      <c r="E25" s="20">
        <f t="shared" si="1"/>
        <v>47222.83200000005</v>
      </c>
      <c r="F25" s="20">
        <f t="shared" si="1"/>
        <v>27509.212999999996</v>
      </c>
      <c r="G25" s="20">
        <f t="shared" si="1"/>
        <v>110320.95999999999</v>
      </c>
      <c r="H25" s="20">
        <f t="shared" si="1"/>
        <v>11629.719999999994</v>
      </c>
      <c r="I25" s="20">
        <f t="shared" si="1"/>
        <v>196682.72499999995</v>
      </c>
      <c r="J25" s="20">
        <f t="shared" si="1"/>
        <v>257698.4829999999</v>
      </c>
    </row>
    <row r="26" spans="1:10" ht="10.5" customHeight="1">
      <c r="A26" s="19" t="s">
        <v>16</v>
      </c>
      <c r="B26" s="20">
        <f aca="true" t="shared" si="2" ref="B26:J26">B10+B18</f>
        <v>20044.37499999997</v>
      </c>
      <c r="C26" s="20">
        <f t="shared" si="2"/>
        <v>136192.2009999999</v>
      </c>
      <c r="D26" s="20">
        <f t="shared" si="2"/>
        <v>156236.57599999983</v>
      </c>
      <c r="E26" s="20">
        <f t="shared" si="2"/>
        <v>111784.51600000003</v>
      </c>
      <c r="F26" s="20">
        <f t="shared" si="2"/>
        <v>37286.407999999996</v>
      </c>
      <c r="G26" s="20">
        <f t="shared" si="2"/>
        <v>124176.91399999995</v>
      </c>
      <c r="H26" s="20">
        <f t="shared" si="2"/>
        <v>14087.384000000005</v>
      </c>
      <c r="I26" s="20">
        <f t="shared" si="2"/>
        <v>287335.222</v>
      </c>
      <c r="J26" s="20">
        <f t="shared" si="2"/>
        <v>443571.79799999984</v>
      </c>
    </row>
    <row r="27" spans="1:10" ht="10.5" customHeight="1">
      <c r="A27" s="19" t="s">
        <v>17</v>
      </c>
      <c r="B27" s="20">
        <f aca="true" t="shared" si="3" ref="B27:J27">B11+B19</f>
        <v>1510.0710000000001</v>
      </c>
      <c r="C27" s="20">
        <f t="shared" si="3"/>
        <v>11655.143999999993</v>
      </c>
      <c r="D27" s="20">
        <f t="shared" si="3"/>
        <v>13165.214999999993</v>
      </c>
      <c r="E27" s="20">
        <f t="shared" si="3"/>
        <v>14723.403999999999</v>
      </c>
      <c r="F27" s="20">
        <f t="shared" si="3"/>
        <v>17775.809999999998</v>
      </c>
      <c r="G27" s="20">
        <f t="shared" si="3"/>
        <v>109752.89399999999</v>
      </c>
      <c r="H27" s="20">
        <f t="shared" si="3"/>
        <v>1303.0600000000004</v>
      </c>
      <c r="I27" s="20">
        <f t="shared" si="3"/>
        <v>143555.16800000003</v>
      </c>
      <c r="J27" s="20">
        <f t="shared" si="3"/>
        <v>156720.38300000006</v>
      </c>
    </row>
    <row r="28" spans="1:10" ht="10.5" customHeight="1">
      <c r="A28" s="22" t="s">
        <v>18</v>
      </c>
      <c r="B28" s="20">
        <f aca="true" t="shared" si="4" ref="B28:J28">B12+B20</f>
        <v>26325.471999999972</v>
      </c>
      <c r="C28" s="20">
        <f t="shared" si="4"/>
        <v>209934.0719999993</v>
      </c>
      <c r="D28" s="20">
        <f t="shared" si="4"/>
        <v>236259.54399999944</v>
      </c>
      <c r="E28" s="20">
        <f t="shared" si="4"/>
        <v>211126.89200000017</v>
      </c>
      <c r="F28" s="20">
        <f t="shared" si="4"/>
        <v>106363.83099999982</v>
      </c>
      <c r="G28" s="20">
        <f t="shared" si="4"/>
        <v>454003.66199999914</v>
      </c>
      <c r="H28" s="20">
        <f t="shared" si="4"/>
        <v>28554.573000000077</v>
      </c>
      <c r="I28" s="20">
        <f t="shared" si="4"/>
        <v>800048.9580000003</v>
      </c>
      <c r="J28" s="20">
        <f t="shared" si="4"/>
        <v>1036308.5020000002</v>
      </c>
    </row>
    <row r="29" spans="1:10" ht="10.5" customHeight="1">
      <c r="A29" s="25" t="s">
        <v>19</v>
      </c>
      <c r="B29" s="26">
        <f aca="true" t="shared" si="5" ref="B29:J29">B13+B21</f>
        <v>722829.4492903376</v>
      </c>
      <c r="C29" s="26">
        <f t="shared" si="5"/>
        <v>5235868.882543205</v>
      </c>
      <c r="D29" s="26">
        <f t="shared" si="5"/>
        <v>5958698.331833543</v>
      </c>
      <c r="E29" s="26">
        <f t="shared" si="5"/>
        <v>14129042.511066953</v>
      </c>
      <c r="F29" s="26">
        <f t="shared" si="5"/>
        <v>4810329.750029217</v>
      </c>
      <c r="G29" s="26">
        <f t="shared" si="5"/>
        <v>1579513.4217851618</v>
      </c>
      <c r="H29" s="26">
        <f t="shared" si="5"/>
        <v>1032731.0411211653</v>
      </c>
      <c r="I29" s="26">
        <f t="shared" si="5"/>
        <v>21551616.724002503</v>
      </c>
      <c r="J29" s="26">
        <f t="shared" si="5"/>
        <v>27510315.05583603</v>
      </c>
    </row>
  </sheetData>
  <mergeCells count="5">
    <mergeCell ref="A2:J2"/>
    <mergeCell ref="A4:A5"/>
    <mergeCell ref="B4:D4"/>
    <mergeCell ref="E4:I4"/>
    <mergeCell ref="J4:J5"/>
  </mergeCells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si00</cp:lastModifiedBy>
  <dcterms:created xsi:type="dcterms:W3CDTF">2002-11-25T13:38:42Z</dcterms:created>
  <dcterms:modified xsi:type="dcterms:W3CDTF">2002-11-25T13:38:48Z</dcterms:modified>
  <cp:category/>
  <cp:version/>
  <cp:contentType/>
  <cp:contentStatus/>
</cp:coreProperties>
</file>