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6420" windowHeight="603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<sst xmlns="http://schemas.openxmlformats.org/spreadsheetml/2006/main" count="68" uniqueCount="32">
  <si>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ALTRI COMUNI</t>
  </si>
  <si>
    <t>Atletica leggera</t>
  </si>
  <si>
    <t>Automobilismo</t>
  </si>
  <si>
    <t>Baseball</t>
  </si>
  <si>
    <t>Calcio serie A-B ed Internazionale</t>
  </si>
  <si>
    <t>Calcio serie C ed inferiori</t>
  </si>
  <si>
    <t>Ciclismo</t>
  </si>
  <si>
    <t>Concorsi ippici</t>
  </si>
  <si>
    <t>Corse cavalli (ingressi)</t>
  </si>
  <si>
    <t>Motociclismo</t>
  </si>
  <si>
    <t>Nuoto e pallanuoto</t>
  </si>
  <si>
    <t>Pallacanestro</t>
  </si>
  <si>
    <t>Pallavolo</t>
  </si>
  <si>
    <t>Pugilato</t>
  </si>
  <si>
    <t>Rugby</t>
  </si>
  <si>
    <t>Sport vari senza scommesse</t>
  </si>
  <si>
    <t>Sport invernali</t>
  </si>
  <si>
    <t>Tennis</t>
  </si>
  <si>
    <t>% Spesa</t>
  </si>
  <si>
    <t>CAPOLUOGHI DI 
PROVINCIA</t>
  </si>
  <si>
    <t>ANNI
MANIFESTAZIONI SPORTIVE</t>
  </si>
  <si>
    <t>Spesa</t>
  </si>
  <si>
    <t xml:space="preserve">1999 (a) </t>
  </si>
  <si>
    <t xml:space="preserve">                             negli altri comuni, per tipologia di manifestazione  -  Anno 2002 </t>
  </si>
  <si>
    <t>-</t>
  </si>
  <si>
    <t>TOTALE
ITALIA</t>
  </si>
  <si>
    <t xml:space="preserve"> Spesa</t>
  </si>
  <si>
    <t xml:space="preserve">(a) per il 1999 la spesa indicata è in eurolire </t>
  </si>
  <si>
    <t xml:space="preserve">TOTALE </t>
  </si>
  <si>
    <r>
      <t>Fonte</t>
    </r>
    <r>
      <rPr>
        <sz val="7"/>
        <rFont val="Arial"/>
        <family val="2"/>
      </rPr>
      <t xml:space="preserve">: SIAE </t>
    </r>
  </si>
  <si>
    <t>TOTALE  
LIGURIA</t>
  </si>
  <si>
    <r>
      <t xml:space="preserve">Tavola 22.8     Spesa </t>
    </r>
    <r>
      <rPr>
        <i/>
        <sz val="9"/>
        <rFont val="Arial"/>
        <family val="2"/>
      </rPr>
      <t>(in euro)</t>
    </r>
    <r>
      <rPr>
        <b/>
        <sz val="9"/>
        <rFont val="Arial"/>
        <family val="2"/>
      </rPr>
      <t xml:space="preserve"> del pubblico per le manifestazioni sportive, nei capoluoghi di provincia e </t>
    </r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</si>
</sst>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0.0"/>
    <numFmt numFmtId="186" formatCode="0.0%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85" fontId="2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00390625" style="0" customWidth="1"/>
    <col min="2" max="2" width="10.8515625" style="0" bestFit="1" customWidth="1"/>
    <col min="3" max="3" width="7.28125" style="0" bestFit="1" customWidth="1"/>
    <col min="4" max="4" width="0.5625" style="0" customWidth="1"/>
    <col min="5" max="5" width="8.7109375" style="0" bestFit="1" customWidth="1"/>
    <col min="6" max="6" width="7.28125" style="0" bestFit="1" customWidth="1"/>
    <col min="7" max="7" width="0.5625" style="0" customWidth="1"/>
    <col min="8" max="8" width="10.8515625" style="0" bestFit="1" customWidth="1"/>
    <col min="9" max="9" width="7.28125" style="0" bestFit="1" customWidth="1"/>
    <col min="10" max="10" width="0.5625" style="0" customWidth="1"/>
    <col min="11" max="11" width="11.7109375" style="0" bestFit="1" customWidth="1"/>
    <col min="12" max="12" width="7.28125" style="0" bestFit="1" customWidth="1"/>
  </cols>
  <sheetData>
    <row r="1" spans="1:12" ht="12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8.5" customHeight="1">
      <c r="A4" s="27" t="s">
        <v>20</v>
      </c>
      <c r="B4" s="24" t="s">
        <v>19</v>
      </c>
      <c r="C4" s="25"/>
      <c r="D4" s="8"/>
      <c r="E4" s="25" t="s">
        <v>0</v>
      </c>
      <c r="F4" s="25"/>
      <c r="G4" s="8"/>
      <c r="H4" s="29" t="s">
        <v>30</v>
      </c>
      <c r="I4" s="29"/>
      <c r="J4" s="8"/>
      <c r="K4" s="24" t="s">
        <v>25</v>
      </c>
      <c r="L4" s="25"/>
    </row>
    <row r="5" spans="1:12" ht="12" customHeight="1">
      <c r="A5" s="28"/>
      <c r="B5" s="9" t="s">
        <v>26</v>
      </c>
      <c r="C5" s="9" t="s">
        <v>18</v>
      </c>
      <c r="D5" s="3"/>
      <c r="E5" s="9" t="s">
        <v>26</v>
      </c>
      <c r="F5" s="9" t="s">
        <v>18</v>
      </c>
      <c r="G5" s="3"/>
      <c r="H5" s="9" t="s">
        <v>21</v>
      </c>
      <c r="I5" s="9" t="s">
        <v>18</v>
      </c>
      <c r="J5" s="3"/>
      <c r="K5" s="9" t="s">
        <v>21</v>
      </c>
      <c r="L5" s="9" t="s">
        <v>18</v>
      </c>
    </row>
    <row r="6" spans="1:12" ht="18.75" customHeight="1">
      <c r="A6" s="10" t="s">
        <v>22</v>
      </c>
      <c r="B6" s="4">
        <f>16193864/1.93627</f>
        <v>8363432.785716868</v>
      </c>
      <c r="C6" s="18">
        <f>1*100</f>
        <v>100</v>
      </c>
      <c r="D6" s="4"/>
      <c r="E6" s="4">
        <f>1683685/1.93627</f>
        <v>869550.734143482</v>
      </c>
      <c r="F6" s="18">
        <f>1*100</f>
        <v>100</v>
      </c>
      <c r="G6" s="4"/>
      <c r="H6" s="4">
        <f>17877549/1.93627</f>
        <v>9232983.51986035</v>
      </c>
      <c r="I6" s="18">
        <f>1*100</f>
        <v>100</v>
      </c>
      <c r="J6" s="4"/>
      <c r="K6" s="4">
        <f>396817922.087312</f>
        <v>396817922.087312</v>
      </c>
      <c r="L6" s="18">
        <v>100</v>
      </c>
    </row>
    <row r="7" spans="1:12" ht="18.75" customHeight="1">
      <c r="A7" s="10">
        <v>2000</v>
      </c>
      <c r="B7" s="4">
        <v>14339024.82</v>
      </c>
      <c r="C7" s="18">
        <f>1*100</f>
        <v>100</v>
      </c>
      <c r="D7" s="4"/>
      <c r="E7" s="4">
        <v>746493.44</v>
      </c>
      <c r="F7" s="18">
        <f>1*100</f>
        <v>100</v>
      </c>
      <c r="G7" s="4"/>
      <c r="H7" s="4">
        <v>15085518.259999998</v>
      </c>
      <c r="I7" s="18">
        <f>1*100</f>
        <v>100</v>
      </c>
      <c r="J7" s="4"/>
      <c r="K7" s="4">
        <v>329029039.9999999</v>
      </c>
      <c r="L7" s="18">
        <v>100</v>
      </c>
    </row>
    <row r="8" spans="1:12" ht="18.75" customHeight="1">
      <c r="A8" s="10">
        <v>2001</v>
      </c>
      <c r="B8" s="4">
        <v>6123167.719999999</v>
      </c>
      <c r="C8" s="18">
        <f>1*100</f>
        <v>100</v>
      </c>
      <c r="D8" s="4"/>
      <c r="E8" s="4">
        <v>658543.99</v>
      </c>
      <c r="F8" s="18">
        <f>1*100</f>
        <v>100</v>
      </c>
      <c r="G8" s="4"/>
      <c r="H8" s="4">
        <v>6781711.71</v>
      </c>
      <c r="I8" s="18">
        <f>1*100</f>
        <v>100</v>
      </c>
      <c r="J8" s="4"/>
      <c r="K8" s="4">
        <v>331043020.29</v>
      </c>
      <c r="L8" s="18">
        <v>100</v>
      </c>
    </row>
    <row r="9" spans="1:12" ht="18.75" customHeight="1">
      <c r="A9" s="26">
        <v>2002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27" customHeight="1">
      <c r="A10" s="16" t="s">
        <v>1</v>
      </c>
      <c r="B10" s="4">
        <v>1654</v>
      </c>
      <c r="C10" s="18">
        <f>0.000286289337089597*100</f>
        <v>0.028628933708959702</v>
      </c>
      <c r="D10" s="4"/>
      <c r="E10" s="15" t="s">
        <v>24</v>
      </c>
      <c r="F10" s="20" t="s">
        <v>24</v>
      </c>
      <c r="G10" s="4"/>
      <c r="H10" s="4">
        <v>1654</v>
      </c>
      <c r="I10" s="18">
        <f>0.000256112875478663*100</f>
        <v>0.0256112875478663</v>
      </c>
      <c r="J10" s="4"/>
      <c r="K10" s="4">
        <v>121648</v>
      </c>
      <c r="L10" s="18">
        <f>0.000375380124769178*100</f>
        <v>0.0375380124769178</v>
      </c>
    </row>
    <row r="11" spans="1:12" ht="27" customHeight="1">
      <c r="A11" s="16" t="s">
        <v>2</v>
      </c>
      <c r="B11" s="4">
        <v>6656</v>
      </c>
      <c r="C11" s="18">
        <f>0.00115208091152863*100</f>
        <v>0.11520809115286298</v>
      </c>
      <c r="D11" s="4"/>
      <c r="E11" s="4">
        <v>25956</v>
      </c>
      <c r="F11" s="18">
        <f>0.0381303270958018*100</f>
        <v>3.81303270958018</v>
      </c>
      <c r="G11" s="4"/>
      <c r="H11" s="4">
        <v>32612</v>
      </c>
      <c r="I11" s="18">
        <f>0.0050497902630654*100</f>
        <v>0.50497902630654</v>
      </c>
      <c r="J11" s="4"/>
      <c r="K11" s="4">
        <v>29536235.23</v>
      </c>
      <c r="L11" s="18">
        <f>0.0911426054341147*100</f>
        <v>9.11426054341147</v>
      </c>
    </row>
    <row r="12" spans="1:12" ht="27" customHeight="1">
      <c r="A12" s="16" t="s">
        <v>3</v>
      </c>
      <c r="B12" s="4">
        <v>1430</v>
      </c>
      <c r="C12" s="18">
        <f>0.00024751738333623*100</f>
        <v>0.024751738333623</v>
      </c>
      <c r="D12" s="4"/>
      <c r="E12" s="15" t="s">
        <v>24</v>
      </c>
      <c r="F12" s="20" t="s">
        <v>24</v>
      </c>
      <c r="G12" s="4"/>
      <c r="H12" s="4">
        <v>1430</v>
      </c>
      <c r="I12" s="18">
        <f>0.000221427697662931*100</f>
        <v>0.0221427697662931</v>
      </c>
      <c r="J12" s="4"/>
      <c r="K12" s="4">
        <v>167817.5</v>
      </c>
      <c r="L12" s="18">
        <f>0.000517849484483522*100</f>
        <v>0.0517849484483522</v>
      </c>
    </row>
    <row r="13" spans="1:12" ht="27" customHeight="1">
      <c r="A13" s="16" t="s">
        <v>4</v>
      </c>
      <c r="B13" s="4">
        <v>3570151</v>
      </c>
      <c r="C13" s="18">
        <f>0.617954149395261*100</f>
        <v>61.795414939526104</v>
      </c>
      <c r="D13" s="4"/>
      <c r="E13" s="15" t="s">
        <v>24</v>
      </c>
      <c r="F13" s="20" t="s">
        <v>24</v>
      </c>
      <c r="G13" s="4"/>
      <c r="H13" s="4">
        <v>3570151</v>
      </c>
      <c r="I13" s="18">
        <f>0.552818402964344*100</f>
        <v>55.2818402964344</v>
      </c>
      <c r="J13" s="4"/>
      <c r="K13" s="4">
        <v>175483559.05</v>
      </c>
      <c r="L13" s="18">
        <f>0.54150532923787*100</f>
        <v>54.150532923787</v>
      </c>
    </row>
    <row r="14" spans="1:12" ht="27" customHeight="1">
      <c r="A14" s="16" t="s">
        <v>5</v>
      </c>
      <c r="B14" s="4">
        <v>1740612</v>
      </c>
      <c r="C14" s="18">
        <f>0.301280928422127*100</f>
        <v>30.128092842212702</v>
      </c>
      <c r="D14" s="4"/>
      <c r="E14" s="4">
        <v>416532</v>
      </c>
      <c r="F14" s="18">
        <f>0.611900963394533*100</f>
        <v>61.190096339453305</v>
      </c>
      <c r="G14" s="4"/>
      <c r="H14" s="4">
        <v>2157144</v>
      </c>
      <c r="I14" s="18">
        <f>0.33402197863455*100</f>
        <v>33.402197863455</v>
      </c>
      <c r="J14" s="4"/>
      <c r="K14" s="4">
        <v>64100493.78</v>
      </c>
      <c r="L14" s="18">
        <f>0.197800632586662*100</f>
        <v>19.7800632586662</v>
      </c>
    </row>
    <row r="15" spans="1:12" ht="27" customHeight="1">
      <c r="A15" s="16" t="s">
        <v>6</v>
      </c>
      <c r="B15" s="15" t="s">
        <v>24</v>
      </c>
      <c r="C15" s="20" t="s">
        <v>24</v>
      </c>
      <c r="D15" s="4"/>
      <c r="E15" s="15" t="s">
        <v>24</v>
      </c>
      <c r="F15" s="20" t="s">
        <v>24</v>
      </c>
      <c r="G15" s="4"/>
      <c r="H15" s="15" t="s">
        <v>24</v>
      </c>
      <c r="I15" s="20" t="s">
        <v>24</v>
      </c>
      <c r="J15" s="4"/>
      <c r="K15" s="4">
        <v>198623.9</v>
      </c>
      <c r="L15" s="18">
        <f>0.000612911551066525*100</f>
        <v>0.061291155106652506</v>
      </c>
    </row>
    <row r="16" spans="1:12" ht="27" customHeight="1">
      <c r="A16" s="16" t="s">
        <v>7</v>
      </c>
      <c r="B16" s="15" t="s">
        <v>24</v>
      </c>
      <c r="C16" s="20" t="s">
        <v>24</v>
      </c>
      <c r="D16" s="4"/>
      <c r="E16" s="15" t="s">
        <v>24</v>
      </c>
      <c r="F16" s="20" t="s">
        <v>24</v>
      </c>
      <c r="G16" s="4"/>
      <c r="H16" s="15" t="s">
        <v>24</v>
      </c>
      <c r="I16" s="20" t="s">
        <v>24</v>
      </c>
      <c r="J16" s="4"/>
      <c r="K16" s="4">
        <v>344495.25</v>
      </c>
      <c r="L16" s="18">
        <f>0.00106303983565196*100</f>
        <v>0.10630398356519599</v>
      </c>
    </row>
    <row r="17" spans="1:12" ht="27" customHeight="1">
      <c r="A17" s="16" t="s">
        <v>8</v>
      </c>
      <c r="B17" s="15" t="s">
        <v>24</v>
      </c>
      <c r="C17" s="20" t="s">
        <v>24</v>
      </c>
      <c r="D17" s="4"/>
      <c r="E17" s="4">
        <v>22244</v>
      </c>
      <c r="F17" s="18">
        <f>0.0326772613622675*100</f>
        <v>3.26772613622675</v>
      </c>
      <c r="G17" s="4"/>
      <c r="H17" s="4">
        <v>22244</v>
      </c>
      <c r="I17" s="18">
        <f>0.00344436203273723*100</f>
        <v>0.344436203273723</v>
      </c>
      <c r="J17" s="4"/>
      <c r="K17" s="4">
        <v>2041529.92</v>
      </c>
      <c r="L17" s="18">
        <f>0.00629973165271611*100</f>
        <v>0.629973165271611</v>
      </c>
    </row>
    <row r="18" spans="1:12" ht="27" customHeight="1">
      <c r="A18" s="16" t="s">
        <v>9</v>
      </c>
      <c r="B18" s="4">
        <v>313058</v>
      </c>
      <c r="C18" s="18">
        <f>0.0541869209737576*100</f>
        <v>5.41869209737576</v>
      </c>
      <c r="D18" s="4"/>
      <c r="E18" s="4">
        <v>13288</v>
      </c>
      <c r="F18" s="18">
        <f>0.019520565050432*100</f>
        <v>1.9520565050432</v>
      </c>
      <c r="G18" s="4"/>
      <c r="H18" s="4">
        <v>326346</v>
      </c>
      <c r="I18" s="18">
        <f>0.0505328974975573*100</f>
        <v>5.05328974975573</v>
      </c>
      <c r="J18" s="4"/>
      <c r="K18" s="4">
        <v>9315826.17</v>
      </c>
      <c r="L18" s="18">
        <f>0.0287466788605038*100</f>
        <v>2.8746678860503803</v>
      </c>
    </row>
    <row r="19" spans="1:12" ht="27" customHeight="1">
      <c r="A19" s="16" t="s">
        <v>10</v>
      </c>
      <c r="B19" s="4">
        <v>62064</v>
      </c>
      <c r="C19" s="18">
        <f>0.0107426006149509*100</f>
        <v>1.0742600614950901</v>
      </c>
      <c r="D19" s="4"/>
      <c r="E19" s="4">
        <v>100865</v>
      </c>
      <c r="F19" s="18">
        <f>0.148174427589692*100</f>
        <v>14.817442758969198</v>
      </c>
      <c r="G19" s="4"/>
      <c r="H19" s="4">
        <v>162929</v>
      </c>
      <c r="I19" s="18">
        <f>0.0252286666800865*100</f>
        <v>2.5228666680086502</v>
      </c>
      <c r="J19" s="4"/>
      <c r="K19" s="4">
        <v>243509.5</v>
      </c>
      <c r="L19" s="18">
        <f>0.000751419065603052*100</f>
        <v>0.0751419065603052</v>
      </c>
    </row>
    <row r="20" spans="1:12" ht="27" customHeight="1">
      <c r="A20" s="16" t="s">
        <v>11</v>
      </c>
      <c r="B20" s="4">
        <v>1304</v>
      </c>
      <c r="C20" s="18">
        <f>0.000225708159349961*100</f>
        <v>0.0225708159349961</v>
      </c>
      <c r="D20" s="4"/>
      <c r="E20" s="4">
        <v>23743</v>
      </c>
      <c r="F20" s="18">
        <f>0.0348793479825713*100</f>
        <v>3.48793479825713</v>
      </c>
      <c r="G20" s="4"/>
      <c r="H20" s="4">
        <v>25047</v>
      </c>
      <c r="I20" s="18">
        <f>0.00387839128906534*100</f>
        <v>0.387839128906534</v>
      </c>
      <c r="J20" s="4"/>
      <c r="K20" s="4">
        <v>26377030.35</v>
      </c>
      <c r="L20" s="18">
        <f>0.0813939640916693*100</f>
        <v>8.13939640916693</v>
      </c>
    </row>
    <row r="21" spans="1:12" ht="27" customHeight="1">
      <c r="A21" s="16" t="s">
        <v>12</v>
      </c>
      <c r="B21" s="4">
        <v>2189</v>
      </c>
      <c r="C21" s="18">
        <f>0.000378891994491613*100</f>
        <v>0.0378891994491613</v>
      </c>
      <c r="D21" s="4"/>
      <c r="E21" s="4">
        <v>3206</v>
      </c>
      <c r="F21" s="18">
        <f>0.00470973295843506*100</f>
        <v>0.470973295843506</v>
      </c>
      <c r="G21" s="4"/>
      <c r="H21" s="4">
        <v>5395</v>
      </c>
      <c r="I21" s="18">
        <f>0.00083538631391015*100</f>
        <v>0.083538631391015</v>
      </c>
      <c r="J21" s="4"/>
      <c r="K21" s="4">
        <v>3956874.91</v>
      </c>
      <c r="L21" s="18">
        <f>0.0122100831695698*100</f>
        <v>1.2210083169569799</v>
      </c>
    </row>
    <row r="22" spans="1:12" ht="27" customHeight="1">
      <c r="A22" s="16" t="s">
        <v>13</v>
      </c>
      <c r="B22" s="4">
        <v>28288</v>
      </c>
      <c r="C22" s="18">
        <f>0.00489634387399669*100</f>
        <v>0.489634387399669</v>
      </c>
      <c r="D22" s="4"/>
      <c r="E22" s="4">
        <v>3824</v>
      </c>
      <c r="F22" s="18">
        <f>0.00561759788928749*100</f>
        <v>0.561759788928749</v>
      </c>
      <c r="G22" s="4"/>
      <c r="H22" s="4">
        <v>32112</v>
      </c>
      <c r="I22" s="18">
        <f>0.00497236799115528*100</f>
        <v>0.49723679911552804</v>
      </c>
      <c r="J22" s="4"/>
      <c r="K22" s="4">
        <v>516768.59</v>
      </c>
      <c r="L22" s="18">
        <f>0.0015946391045557*100</f>
        <v>0.15946391045556998</v>
      </c>
    </row>
    <row r="23" spans="1:12" ht="27" customHeight="1">
      <c r="A23" s="16" t="s">
        <v>14</v>
      </c>
      <c r="B23" s="4">
        <v>1365</v>
      </c>
      <c r="C23" s="18">
        <v>0.0002362665931845829</v>
      </c>
      <c r="D23" s="4"/>
      <c r="E23" s="4">
        <v>477</v>
      </c>
      <c r="F23" s="18">
        <f>0.000700730699055997*100</f>
        <v>0.0700730699055997</v>
      </c>
      <c r="G23" s="4"/>
      <c r="H23" s="4">
        <v>1842</v>
      </c>
      <c r="I23" s="18">
        <f>0.000285223649716867*100</f>
        <v>0.028522364971686698</v>
      </c>
      <c r="J23" s="4"/>
      <c r="K23" s="4">
        <v>1438660.1</v>
      </c>
      <c r="L23" s="18">
        <f>0.00443940227408949*100</f>
        <v>0.443940227408949</v>
      </c>
    </row>
    <row r="24" spans="1:12" ht="27" customHeight="1">
      <c r="A24" s="16" t="s">
        <v>15</v>
      </c>
      <c r="B24" s="6">
        <v>48601</v>
      </c>
      <c r="C24" s="21">
        <f>0.00841230234092594*100</f>
        <v>0.841230234092594</v>
      </c>
      <c r="D24" s="6"/>
      <c r="E24" s="6">
        <v>70583</v>
      </c>
      <c r="F24" s="21">
        <f>0.103689045977923*100</f>
        <v>10.3689045977923</v>
      </c>
      <c r="G24" s="6"/>
      <c r="H24" s="6">
        <v>119184</v>
      </c>
      <c r="I24" s="21">
        <f>0.0184549921106705*100</f>
        <v>1.84549921106705</v>
      </c>
      <c r="J24" s="6"/>
      <c r="K24" s="6">
        <v>7598452.92</v>
      </c>
      <c r="L24" s="21">
        <f>0.0234472264662167*100</f>
        <v>2.34472264662167</v>
      </c>
    </row>
    <row r="25" spans="1:12" ht="27" customHeight="1">
      <c r="A25" s="16" t="s">
        <v>16</v>
      </c>
      <c r="B25" s="15" t="s">
        <v>24</v>
      </c>
      <c r="C25" s="20" t="s">
        <v>24</v>
      </c>
      <c r="D25" s="6"/>
      <c r="E25" s="15" t="s">
        <v>24</v>
      </c>
      <c r="F25" s="20" t="s">
        <v>24</v>
      </c>
      <c r="G25" s="6"/>
      <c r="H25" s="15" t="s">
        <v>24</v>
      </c>
      <c r="I25" s="20" t="s">
        <v>24</v>
      </c>
      <c r="J25" s="6"/>
      <c r="K25" s="6">
        <v>1500275.5</v>
      </c>
      <c r="L25" s="21">
        <f>0.00462953443030827*100</f>
        <v>0.462953443030827</v>
      </c>
    </row>
    <row r="26" spans="1:12" ht="27" customHeight="1">
      <c r="A26" s="16" t="s">
        <v>17</v>
      </c>
      <c r="B26" s="15" t="s">
        <v>24</v>
      </c>
      <c r="C26" s="20" t="s">
        <v>24</v>
      </c>
      <c r="D26" s="11"/>
      <c r="E26" s="15" t="s">
        <v>24</v>
      </c>
      <c r="F26" s="20" t="s">
        <v>24</v>
      </c>
      <c r="G26" s="11"/>
      <c r="H26" s="15" t="s">
        <v>24</v>
      </c>
      <c r="I26" s="20" t="s">
        <v>24</v>
      </c>
      <c r="J26" s="11"/>
      <c r="K26" s="6">
        <v>1124371.12</v>
      </c>
      <c r="L26" s="21">
        <f>0.00346957263014978*100</f>
        <v>0.34695726301497803</v>
      </c>
    </row>
    <row r="27" spans="1:12" ht="27" customHeight="1">
      <c r="A27" s="17" t="s">
        <v>28</v>
      </c>
      <c r="B27" s="19">
        <v>5777372</v>
      </c>
      <c r="C27" s="22">
        <f>1*100</f>
        <v>100</v>
      </c>
      <c r="D27" s="12"/>
      <c r="E27" s="19">
        <v>680718</v>
      </c>
      <c r="F27" s="22">
        <f>1*100</f>
        <v>100</v>
      </c>
      <c r="G27" s="12"/>
      <c r="H27" s="19">
        <v>6458090</v>
      </c>
      <c r="I27" s="22">
        <f>1*100</f>
        <v>100</v>
      </c>
      <c r="J27" s="12"/>
      <c r="K27" s="19">
        <v>324066171.7900001</v>
      </c>
      <c r="L27" s="22">
        <f>1*100</f>
        <v>100</v>
      </c>
    </row>
    <row r="28" ht="12" customHeight="1">
      <c r="K28" s="14"/>
    </row>
    <row r="29" ht="12" customHeight="1">
      <c r="A29" s="5" t="s">
        <v>29</v>
      </c>
    </row>
    <row r="30" spans="1:12" ht="12" customHeight="1">
      <c r="A30" s="13" t="s">
        <v>27</v>
      </c>
      <c r="F30" s="23"/>
      <c r="I30" s="23"/>
      <c r="L30" s="23"/>
    </row>
    <row r="32" spans="3:6" ht="12.75">
      <c r="C32" s="23"/>
      <c r="F32" s="23"/>
    </row>
  </sheetData>
  <mergeCells count="6">
    <mergeCell ref="K4:L4"/>
    <mergeCell ref="A9:L9"/>
    <mergeCell ref="A4:A5"/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2003-10-15T06:53:15Z</cp:lastPrinted>
  <dcterms:created xsi:type="dcterms:W3CDTF">1996-11-05T10:16:36Z</dcterms:created>
  <dcterms:modified xsi:type="dcterms:W3CDTF">2003-11-25T12:09:24Z</dcterms:modified>
  <cp:category/>
  <cp:version/>
  <cp:contentType/>
  <cp:contentStatus/>
</cp:coreProperties>
</file>