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<sst xmlns="http://schemas.openxmlformats.org/spreadsheetml/2006/main" count="82" uniqueCount="66">
  <si>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</si>
  <si>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</si>
  <si>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</si>
  <si>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</si>
  <si>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</si>
  <si>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</si>
  <si>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</si>
  <si>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</si>
  <si>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</si>
  <si>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</si>
  <si>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</si>
  <si>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</si>
  <si>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</si>
  <si>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</si>
  <si>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</si>
  <si>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FRIULI-VENEZIA GIULIA</t>
  </si>
  <si>
    <t>TOSCANA</t>
  </si>
  <si>
    <t>LAZIO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</si>
  <si>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</si>
  <si>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</si>
  <si>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</si>
  <si>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</si>
  <si>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</si>
  <si>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</si>
  <si>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</si>
  <si>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</si>
  <si>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</si>
  <si>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</si>
  <si>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</si>
  <si>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</si>
  <si>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</si>
  <si>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</si>
  <si>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</si>
  <si>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</si>
  <si>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</si>
  <si>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</si>
  <si>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</si>
  <si>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</si>
  <si>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</si>
  <si>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</si>
  <si>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</si>
  <si>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</si>
  <si>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</si>
  <si>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</si>
  <si>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</si>
  <si>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</si>
  <si>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</si>
  <si>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</si>
  <si>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</si>
  <si>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</si>
  <si>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</si>
  <si>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</si>
  <si>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COMPLESSO 27 REGIONI</t>
  </si>
  <si>
    <t>COMPLESSO UE</t>
  </si>
  <si>
    <t>AGRICOLTURA E PESCA</t>
  </si>
  <si>
    <t>INDUSTRIA</t>
  </si>
  <si>
    <t>SERVIZI</t>
  </si>
  <si>
    <t>TOTALE</t>
  </si>
  <si>
    <t>….</t>
  </si>
  <si>
    <t>di cui:        PART-TIME</t>
  </si>
  <si>
    <t>ITC3</t>
  </si>
  <si>
    <t>ITD4</t>
  </si>
  <si>
    <t>ITE1</t>
  </si>
  <si>
    <t>ITE4</t>
  </si>
  <si>
    <t>PT18</t>
  </si>
  <si>
    <r>
      <t xml:space="preserve">Tavola 25.12.1 Occupati totali, di cui part-time, per settore - Anno 2002 </t>
    </r>
    <r>
      <rPr>
        <i/>
        <sz val="9"/>
        <rFont val="Arial"/>
        <family val="2"/>
      </rPr>
      <t xml:space="preserve"> (in migliaia)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</si>
</sst>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 quotePrefix="1">
      <alignment/>
    </xf>
    <xf numFmtId="170" fontId="9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0" fontId="11" fillId="0" borderId="0" xfId="0" applyNumberFormat="1" applyFont="1" applyAlignment="1" quotePrefix="1">
      <alignment/>
    </xf>
    <xf numFmtId="170" fontId="9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0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 quotePrefix="1">
      <alignment horizontal="right"/>
    </xf>
    <xf numFmtId="170" fontId="7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0" fontId="12" fillId="0" borderId="0" xfId="0" applyNumberFormat="1" applyFont="1" applyAlignment="1">
      <alignment/>
    </xf>
    <xf numFmtId="170" fontId="12" fillId="0" borderId="0" xfId="0" applyNumberFormat="1" applyFont="1" applyAlignment="1" quotePrefix="1">
      <alignment horizontal="right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170" fontId="12" fillId="0" borderId="1" xfId="0" applyNumberFormat="1" applyFont="1" applyBorder="1" applyAlignment="1">
      <alignment/>
    </xf>
    <xf numFmtId="170" fontId="12" fillId="0" borderId="1" xfId="0" applyNumberFormat="1" applyFont="1" applyBorder="1" applyAlignment="1" quotePrefix="1">
      <alignment horizontal="right"/>
    </xf>
    <xf numFmtId="170" fontId="7" fillId="0" borderId="0" xfId="0" applyNumberFormat="1" applyFont="1" applyAlignment="1">
      <alignment/>
    </xf>
    <xf numFmtId="170" fontId="7" fillId="0" borderId="2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170" fontId="7" fillId="0" borderId="1" xfId="0" applyNumberFormat="1" applyFont="1" applyBorder="1" applyAlignment="1">
      <alignment horizontal="right" vertical="center" wrapText="1"/>
    </xf>
    <xf numFmtId="17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6.28125" style="2" customWidth="1"/>
    <col min="2" max="2" width="29.57421875" style="2" customWidth="1"/>
    <col min="3" max="3" width="17.140625" style="2" customWidth="1"/>
    <col min="4" max="5" width="17.140625" style="8" customWidth="1"/>
    <col min="6" max="7" width="10.00390625" style="8" customWidth="1"/>
    <col min="8" max="16384" width="9.140625" style="12" customWidth="1"/>
  </cols>
  <sheetData>
    <row r="1" spans="1:7" s="13" customFormat="1" ht="18.75" customHeight="1">
      <c r="A1" s="3" t="s">
        <v>65</v>
      </c>
      <c r="B1" s="3"/>
      <c r="C1" s="3"/>
      <c r="D1" s="9"/>
      <c r="E1" s="9"/>
      <c r="F1" s="9"/>
      <c r="G1" s="10"/>
    </row>
    <row r="3" spans="1:7" s="16" customFormat="1" ht="13.5" customHeight="1">
      <c r="A3" s="40" t="s">
        <v>50</v>
      </c>
      <c r="B3" s="42" t="s">
        <v>51</v>
      </c>
      <c r="C3" s="35" t="s">
        <v>54</v>
      </c>
      <c r="D3" s="34" t="s">
        <v>55</v>
      </c>
      <c r="E3" s="34" t="s">
        <v>56</v>
      </c>
      <c r="F3" s="38" t="s">
        <v>57</v>
      </c>
      <c r="G3" s="39"/>
    </row>
    <row r="4" spans="1:7" s="16" customFormat="1" ht="17.25" customHeight="1">
      <c r="A4" s="41"/>
      <c r="B4" s="43"/>
      <c r="C4" s="36" t="s">
        <v>57</v>
      </c>
      <c r="D4" s="36" t="s">
        <v>57</v>
      </c>
      <c r="E4" s="36" t="s">
        <v>57</v>
      </c>
      <c r="F4" s="36" t="s">
        <v>57</v>
      </c>
      <c r="G4" s="37" t="s">
        <v>59</v>
      </c>
    </row>
    <row r="5" spans="1:7" s="16" customFormat="1" ht="12" customHeight="1">
      <c r="A5" s="17"/>
      <c r="B5" s="17"/>
      <c r="C5" s="17"/>
      <c r="D5" s="18"/>
      <c r="E5" s="18"/>
      <c r="F5" s="18"/>
      <c r="G5" s="18"/>
    </row>
    <row r="6" spans="1:7" s="16" customFormat="1" ht="12" customHeight="1">
      <c r="A6" s="19" t="s">
        <v>1</v>
      </c>
      <c r="B6" s="19" t="s">
        <v>2</v>
      </c>
      <c r="C6" s="20">
        <v>2.9</v>
      </c>
      <c r="D6" s="20">
        <f>52.7+14.4</f>
        <v>67.10000000000001</v>
      </c>
      <c r="E6" s="20">
        <f>80.6+32.7+82.8</f>
        <v>196.1</v>
      </c>
      <c r="F6" s="20">
        <f>SUM(E6,D6,C6)</f>
        <v>266.09999999999997</v>
      </c>
      <c r="G6" s="20">
        <v>63.6</v>
      </c>
    </row>
    <row r="7" spans="1:7" s="16" customFormat="1" ht="12" customHeight="1">
      <c r="A7" s="19" t="s">
        <v>3</v>
      </c>
      <c r="B7" s="19" t="s">
        <v>4</v>
      </c>
      <c r="C7" s="20">
        <v>31.5</v>
      </c>
      <c r="D7" s="20">
        <f>547.3+142.6</f>
        <v>689.9</v>
      </c>
      <c r="E7" s="20">
        <f>536.8+279.2+662.6</f>
        <v>1478.6</v>
      </c>
      <c r="F7" s="20">
        <f>SUM(E7,D7,C7)</f>
        <v>2200</v>
      </c>
      <c r="G7" s="20">
        <v>456.8</v>
      </c>
    </row>
    <row r="8" spans="1:7" s="16" customFormat="1" ht="12" customHeight="1">
      <c r="A8" s="19" t="s">
        <v>5</v>
      </c>
      <c r="B8" s="19" t="s">
        <v>6</v>
      </c>
      <c r="C8" s="20">
        <v>48.7</v>
      </c>
      <c r="D8" s="20">
        <f>191.6+94.8</f>
        <v>286.4</v>
      </c>
      <c r="E8" s="20">
        <f>329.6+155.4+398.6</f>
        <v>883.6</v>
      </c>
      <c r="F8" s="20">
        <f>SUM(E8,D8,C8)</f>
        <v>1218.7</v>
      </c>
      <c r="G8" s="20">
        <v>286.5</v>
      </c>
    </row>
    <row r="9" spans="1:7" s="16" customFormat="1" ht="12" customHeight="1">
      <c r="A9" s="19" t="s">
        <v>7</v>
      </c>
      <c r="B9" s="19" t="s">
        <v>8</v>
      </c>
      <c r="C9" s="20">
        <v>45.2</v>
      </c>
      <c r="D9" s="20">
        <f>125.7+42.6</f>
        <v>168.3</v>
      </c>
      <c r="E9" s="20">
        <f>140.3+60.9+211.6</f>
        <v>412.8</v>
      </c>
      <c r="F9" s="20">
        <f>SUM(E9,D9,C9)+0.1</f>
        <v>626.4000000000001</v>
      </c>
      <c r="G9" s="20">
        <v>107.1</v>
      </c>
    </row>
    <row r="10" spans="1:7" s="16" customFormat="1" ht="12" customHeight="1">
      <c r="A10" s="19" t="s">
        <v>9</v>
      </c>
      <c r="B10" s="19" t="s">
        <v>10</v>
      </c>
      <c r="C10" s="20">
        <v>91.6</v>
      </c>
      <c r="D10" s="20">
        <f>188.7+90.8</f>
        <v>279.5</v>
      </c>
      <c r="E10" s="20">
        <f>309.1+135.9+426.1</f>
        <v>871.1</v>
      </c>
      <c r="F10" s="20">
        <f>SUM(E10,D10,C10)+0.4</f>
        <v>1242.6</v>
      </c>
      <c r="G10" s="20">
        <v>219.5</v>
      </c>
    </row>
    <row r="11" spans="1:7" s="16" customFormat="1" ht="12" customHeight="1">
      <c r="A11" s="19" t="s">
        <v>11</v>
      </c>
      <c r="B11" s="19" t="s">
        <v>12</v>
      </c>
      <c r="C11" s="20">
        <v>3.2</v>
      </c>
      <c r="D11" s="22">
        <f>2.1+3.1</f>
        <v>5.2</v>
      </c>
      <c r="E11" s="20">
        <f>16+3.4+14.7</f>
        <v>34.099999999999994</v>
      </c>
      <c r="F11" s="20">
        <f>SUM(E11,D11,C11)</f>
        <v>42.5</v>
      </c>
      <c r="G11" s="20">
        <v>5.4</v>
      </c>
    </row>
    <row r="12" spans="1:7" s="16" customFormat="1" ht="12" customHeight="1">
      <c r="A12" s="19" t="s">
        <v>13</v>
      </c>
      <c r="B12" s="19" t="s">
        <v>14</v>
      </c>
      <c r="C12" s="20">
        <v>14.8</v>
      </c>
      <c r="D12" s="20">
        <f>5.3+6.6</f>
        <v>11.899999999999999</v>
      </c>
      <c r="E12" s="20">
        <f>22.3+2.8+14.3</f>
        <v>39.400000000000006</v>
      </c>
      <c r="F12" s="20">
        <f>SUM(E12,D12,C12)+0.2</f>
        <v>66.30000000000001</v>
      </c>
      <c r="G12" s="20">
        <v>3.9</v>
      </c>
    </row>
    <row r="13" spans="1:7" s="26" customFormat="1" ht="12" customHeight="1">
      <c r="A13" s="23" t="s">
        <v>60</v>
      </c>
      <c r="B13" s="23" t="s">
        <v>0</v>
      </c>
      <c r="C13" s="24">
        <v>22.4</v>
      </c>
      <c r="D13" s="24">
        <f>92.2+46</f>
        <v>138.2</v>
      </c>
      <c r="E13" s="24">
        <f>195.1+79.2+175.3</f>
        <v>449.6</v>
      </c>
      <c r="F13" s="24">
        <f>SUM(E13,D13,C13)-0.1</f>
        <v>610.0999999999999</v>
      </c>
      <c r="G13" s="24">
        <v>51.9</v>
      </c>
    </row>
    <row r="14" spans="1:7" s="16" customFormat="1" ht="12" customHeight="1">
      <c r="A14" s="19" t="s">
        <v>61</v>
      </c>
      <c r="B14" s="19" t="s">
        <v>15</v>
      </c>
      <c r="C14" s="20">
        <v>15.6</v>
      </c>
      <c r="D14" s="20">
        <f>132.8+34.4</f>
        <v>167.20000000000002</v>
      </c>
      <c r="E14" s="20">
        <f>128.8+55.8+131.2</f>
        <v>315.8</v>
      </c>
      <c r="F14" s="20">
        <f>SUM(E14,D14,C14)</f>
        <v>498.6</v>
      </c>
      <c r="G14" s="20">
        <v>55.2</v>
      </c>
    </row>
    <row r="15" spans="1:7" s="16" customFormat="1" ht="12" customHeight="1">
      <c r="A15" s="19" t="s">
        <v>62</v>
      </c>
      <c r="B15" s="19" t="s">
        <v>16</v>
      </c>
      <c r="C15" s="20">
        <v>56.2</v>
      </c>
      <c r="D15" s="20">
        <f>378.5+102.9</f>
        <v>481.4</v>
      </c>
      <c r="E15" s="20">
        <f>398.4+157.1+366.8</f>
        <v>922.3</v>
      </c>
      <c r="F15" s="20">
        <f>SUM(E15,D15,C15)</f>
        <v>1459.8999999999999</v>
      </c>
      <c r="G15" s="20">
        <v>141</v>
      </c>
    </row>
    <row r="16" spans="1:7" s="16" customFormat="1" ht="12" customHeight="1">
      <c r="A16" s="19" t="s">
        <v>63</v>
      </c>
      <c r="B16" s="19" t="s">
        <v>17</v>
      </c>
      <c r="C16" s="20">
        <v>67.2</v>
      </c>
      <c r="D16" s="20">
        <f>251.2+152.5</f>
        <v>403.7</v>
      </c>
      <c r="E16" s="20">
        <f>563.9+298.2+691.5</f>
        <v>1553.6</v>
      </c>
      <c r="F16" s="20">
        <f>SUM(E16,D16,C16)</f>
        <v>2024.5</v>
      </c>
      <c r="G16" s="20">
        <v>147.8</v>
      </c>
    </row>
    <row r="17" spans="1:7" s="16" customFormat="1" ht="12" customHeight="1">
      <c r="A17" s="19" t="s">
        <v>64</v>
      </c>
      <c r="B17" s="19" t="s">
        <v>18</v>
      </c>
      <c r="C17" s="21" t="s">
        <v>58</v>
      </c>
      <c r="D17" s="21" t="s">
        <v>58</v>
      </c>
      <c r="E17" s="21" t="s">
        <v>58</v>
      </c>
      <c r="F17" s="21" t="s">
        <v>58</v>
      </c>
      <c r="G17" s="21" t="s">
        <v>58</v>
      </c>
    </row>
    <row r="18" spans="1:7" s="16" customFormat="1" ht="12" customHeight="1">
      <c r="A18" s="19" t="s">
        <v>19</v>
      </c>
      <c r="B18" s="19" t="s">
        <v>20</v>
      </c>
      <c r="C18" s="20">
        <v>20.3</v>
      </c>
      <c r="D18" s="20">
        <f>141+44.7</f>
        <v>185.7</v>
      </c>
      <c r="E18" s="20">
        <f>142.5+94+268.6</f>
        <v>505.1</v>
      </c>
      <c r="F18" s="20">
        <f>SUM(E18,D18,C18)+0.8</f>
        <v>711.8999999999999</v>
      </c>
      <c r="G18" s="20">
        <v>149.1</v>
      </c>
    </row>
    <row r="19" spans="1:7" s="16" customFormat="1" ht="12" customHeight="1">
      <c r="A19" s="19" t="s">
        <v>21</v>
      </c>
      <c r="B19" s="19" t="s">
        <v>22</v>
      </c>
      <c r="C19" s="20">
        <v>16.6</v>
      </c>
      <c r="D19" s="20">
        <f>107.3+34.5</f>
        <v>141.8</v>
      </c>
      <c r="E19" s="20">
        <f>131.4+82.3+227.3</f>
        <v>441</v>
      </c>
      <c r="F19" s="20">
        <f>SUM(E19,D19,C19)+0.8</f>
        <v>600.1999999999999</v>
      </c>
      <c r="G19" s="20">
        <v>133</v>
      </c>
    </row>
    <row r="20" spans="1:7" s="16" customFormat="1" ht="12" customHeight="1">
      <c r="A20" s="19" t="s">
        <v>23</v>
      </c>
      <c r="B20" s="19" t="s">
        <v>24</v>
      </c>
      <c r="C20" s="20">
        <v>13.8</v>
      </c>
      <c r="D20" s="20">
        <f>78.9+23.2</f>
        <v>102.10000000000001</v>
      </c>
      <c r="E20" s="20">
        <f>69.1+39.4+153.3</f>
        <v>261.8</v>
      </c>
      <c r="F20" s="20">
        <f>SUM(E20,D20,C20)+0.3</f>
        <v>378.00000000000006</v>
      </c>
      <c r="G20" s="20">
        <v>88.8</v>
      </c>
    </row>
    <row r="21" spans="1:7" s="16" customFormat="1" ht="12" customHeight="1">
      <c r="A21" s="19" t="s">
        <v>25</v>
      </c>
      <c r="B21" s="19" t="s">
        <v>26</v>
      </c>
      <c r="C21" s="20">
        <v>6.5</v>
      </c>
      <c r="D21" s="20">
        <f>26.4+10.4</f>
        <v>36.8</v>
      </c>
      <c r="E21" s="20">
        <f>34.8+21.4+74</f>
        <v>130.2</v>
      </c>
      <c r="F21" s="20">
        <f>SUM(E21,D21,C21)+0.3</f>
        <v>173.8</v>
      </c>
      <c r="G21" s="20">
        <v>39</v>
      </c>
    </row>
    <row r="22" spans="1:7" s="16" customFormat="1" ht="12" customHeight="1">
      <c r="A22" s="19" t="s">
        <v>27</v>
      </c>
      <c r="B22" s="19" t="s">
        <v>28</v>
      </c>
      <c r="C22" s="20">
        <v>7.5</v>
      </c>
      <c r="D22" s="20">
        <f>42.9+12.7</f>
        <v>55.599999999999994</v>
      </c>
      <c r="E22" s="20">
        <f>43.1+23.7+104.4</f>
        <v>171.2</v>
      </c>
      <c r="F22" s="20">
        <f>SUM(E22,D22,C22)+0.5</f>
        <v>234.79999999999998</v>
      </c>
      <c r="G22" s="20">
        <v>47.4</v>
      </c>
    </row>
    <row r="23" spans="1:7" s="16" customFormat="1" ht="12" customHeight="1">
      <c r="A23" s="19" t="s">
        <v>29</v>
      </c>
      <c r="B23" s="19" t="s">
        <v>30</v>
      </c>
      <c r="C23" s="20">
        <v>20.8</v>
      </c>
      <c r="D23" s="20">
        <f>173.2+46.2</f>
        <v>219.39999999999998</v>
      </c>
      <c r="E23" s="20">
        <f>192.9+122.3+311.4</f>
        <v>626.5999999999999</v>
      </c>
      <c r="F23" s="20">
        <f>SUM(E23,D23,C23)+0.8</f>
        <v>867.5999999999998</v>
      </c>
      <c r="G23" s="20">
        <v>186</v>
      </c>
    </row>
    <row r="24" spans="1:7" s="16" customFormat="1" ht="12" customHeight="1">
      <c r="A24" s="19" t="s">
        <v>31</v>
      </c>
      <c r="B24" s="19" t="s">
        <v>32</v>
      </c>
      <c r="C24" s="20">
        <v>4.1</v>
      </c>
      <c r="D24" s="20">
        <f>110.1+39.5</f>
        <v>149.6</v>
      </c>
      <c r="E24" s="20">
        <f>116.8+48.2+167.7</f>
        <v>332.7</v>
      </c>
      <c r="F24" s="20">
        <f>SUM(E24,D24,C24)+0.9</f>
        <v>487.29999999999995</v>
      </c>
      <c r="G24" s="20">
        <v>122.9</v>
      </c>
    </row>
    <row r="25" spans="1:7" s="14" customFormat="1" ht="12" customHeight="1">
      <c r="A25" s="19" t="s">
        <v>33</v>
      </c>
      <c r="B25" s="19" t="s">
        <v>34</v>
      </c>
      <c r="C25" s="20">
        <v>5.4</v>
      </c>
      <c r="D25" s="20">
        <f>104.4+44.2</f>
        <v>148.60000000000002</v>
      </c>
      <c r="E25" s="20">
        <f>164+75.1+217</f>
        <v>456.1</v>
      </c>
      <c r="F25" s="20">
        <f>SUM(E25,D25,C25)+0.8</f>
        <v>610.9</v>
      </c>
      <c r="G25" s="20">
        <v>153.1</v>
      </c>
    </row>
    <row r="26" spans="1:7" s="14" customFormat="1" ht="12" customHeight="1">
      <c r="A26" s="19" t="s">
        <v>35</v>
      </c>
      <c r="B26" s="19" t="s">
        <v>36</v>
      </c>
      <c r="C26" s="20">
        <v>7.9</v>
      </c>
      <c r="D26" s="20">
        <f>85.5+29.9</f>
        <v>115.4</v>
      </c>
      <c r="E26" s="20">
        <f>107.9+43.3+116.4</f>
        <v>267.6</v>
      </c>
      <c r="F26" s="20">
        <f>SUM(E26,D26,C26)+0.7</f>
        <v>391.59999999999997</v>
      </c>
      <c r="G26" s="20">
        <v>99.5</v>
      </c>
    </row>
    <row r="27" spans="1:7" s="14" customFormat="1" ht="12" customHeight="1">
      <c r="A27" s="19" t="s">
        <v>37</v>
      </c>
      <c r="B27" s="19" t="s">
        <v>38</v>
      </c>
      <c r="C27" s="20">
        <v>11.6</v>
      </c>
      <c r="D27" s="20">
        <f>92.7+45.2</f>
        <v>137.9</v>
      </c>
      <c r="E27" s="20">
        <f>160.9+76.7+180</f>
        <v>417.6</v>
      </c>
      <c r="F27" s="20">
        <f>SUM(E27,D27,C27)</f>
        <v>567.1</v>
      </c>
      <c r="G27" s="20">
        <v>177.1</v>
      </c>
    </row>
    <row r="28" spans="1:7" s="27" customFormat="1" ht="12" customHeight="1">
      <c r="A28" s="19" t="s">
        <v>39</v>
      </c>
      <c r="B28" s="19" t="s">
        <v>40</v>
      </c>
      <c r="C28" s="20">
        <v>6.8</v>
      </c>
      <c r="D28" s="20">
        <f>28.9+22.4</f>
        <v>51.3</v>
      </c>
      <c r="E28" s="20">
        <f>68.9+23.3+77.9</f>
        <v>170.10000000000002</v>
      </c>
      <c r="F28" s="20">
        <f>SUM(E28,D28,C28)+0.1</f>
        <v>228.30000000000004</v>
      </c>
      <c r="G28" s="20">
        <v>68.6</v>
      </c>
    </row>
    <row r="29" spans="1:7" s="14" customFormat="1" ht="12" customHeight="1">
      <c r="A29" s="19" t="s">
        <v>41</v>
      </c>
      <c r="B29" s="19" t="s">
        <v>42</v>
      </c>
      <c r="C29" s="20">
        <v>14.9</v>
      </c>
      <c r="D29" s="20">
        <f>85+45.8</f>
        <v>130.8</v>
      </c>
      <c r="E29" s="20">
        <f>142.8+65.3+169.1</f>
        <v>377.20000000000005</v>
      </c>
      <c r="F29" s="20">
        <f>SUM(E29,D29,C29)+1.2</f>
        <v>524.1000000000001</v>
      </c>
      <c r="G29" s="20">
        <v>150.8</v>
      </c>
    </row>
    <row r="30" spans="1:7" s="14" customFormat="1" ht="12" customHeight="1">
      <c r="A30" s="19" t="s">
        <v>43</v>
      </c>
      <c r="B30" s="19" t="s">
        <v>44</v>
      </c>
      <c r="C30" s="20">
        <v>21.8</v>
      </c>
      <c r="D30" s="20">
        <f>135.8+61.4</f>
        <v>197.20000000000002</v>
      </c>
      <c r="E30" s="20">
        <f>188.7+62.8+291.8</f>
        <v>543.3</v>
      </c>
      <c r="F30" s="20">
        <f>SUM(E30,D30,C30)+2.2</f>
        <v>764.5</v>
      </c>
      <c r="G30" s="20">
        <v>185.5</v>
      </c>
    </row>
    <row r="31" spans="1:7" s="14" customFormat="1" ht="12" customHeight="1">
      <c r="A31" s="19" t="s">
        <v>45</v>
      </c>
      <c r="B31" s="19" t="s">
        <v>46</v>
      </c>
      <c r="C31" s="20">
        <v>17.2</v>
      </c>
      <c r="D31" s="20">
        <f>141.5+70</f>
        <v>211.5</v>
      </c>
      <c r="E31" s="20">
        <f>213+153.3+319.5</f>
        <v>685.8</v>
      </c>
      <c r="F31" s="20">
        <f>SUM(E31,D31,C31)+1.3</f>
        <v>915.8</v>
      </c>
      <c r="G31" s="20">
        <v>228.1</v>
      </c>
    </row>
    <row r="32" spans="1:7" s="14" customFormat="1" ht="12" customHeight="1">
      <c r="A32" s="19" t="s">
        <v>47</v>
      </c>
      <c r="B32" s="19" t="s">
        <v>48</v>
      </c>
      <c r="C32" s="20">
        <v>8.7</v>
      </c>
      <c r="D32" s="20">
        <f>157.4+65.8</f>
        <v>223.2</v>
      </c>
      <c r="E32" s="20">
        <f>264.8+137.9+331.5</f>
        <v>734.2</v>
      </c>
      <c r="F32" s="20">
        <f>SUM(E32,D32,C32)+2.7</f>
        <v>968.8000000000002</v>
      </c>
      <c r="G32" s="20">
        <v>227</v>
      </c>
    </row>
    <row r="33" spans="1:7" s="29" customFormat="1" ht="12" customHeight="1">
      <c r="A33" s="28"/>
      <c r="B33" s="28" t="s">
        <v>52</v>
      </c>
      <c r="C33" s="25" t="s">
        <v>58</v>
      </c>
      <c r="D33" s="25" t="s">
        <v>58</v>
      </c>
      <c r="E33" s="25" t="s">
        <v>58</v>
      </c>
      <c r="F33" s="25" t="s">
        <v>58</v>
      </c>
      <c r="G33" s="25" t="s">
        <v>58</v>
      </c>
    </row>
    <row r="34" spans="1:7" s="29" customFormat="1" ht="12" customHeight="1">
      <c r="A34" s="30"/>
      <c r="B34" s="30" t="s">
        <v>53</v>
      </c>
      <c r="C34" s="32" t="s">
        <v>58</v>
      </c>
      <c r="D34" s="32" t="s">
        <v>58</v>
      </c>
      <c r="E34" s="32" t="s">
        <v>58</v>
      </c>
      <c r="F34" s="31">
        <v>163611.7</v>
      </c>
      <c r="G34" s="31">
        <v>28891.5</v>
      </c>
    </row>
    <row r="35" spans="1:7" s="14" customFormat="1" ht="12" customHeight="1">
      <c r="A35" s="4" t="s">
        <v>49</v>
      </c>
      <c r="C35" s="4"/>
      <c r="D35" s="33"/>
      <c r="E35" s="33"/>
      <c r="F35" s="33"/>
      <c r="G35" s="33"/>
    </row>
    <row r="37" spans="1:7" s="14" customFormat="1" ht="16.5" customHeight="1">
      <c r="A37" s="5"/>
      <c r="B37" s="5"/>
      <c r="C37" s="5"/>
      <c r="D37" s="8"/>
      <c r="E37" s="8"/>
      <c r="F37" s="8"/>
      <c r="G37" s="8"/>
    </row>
    <row r="38" spans="1:7" s="14" customFormat="1" ht="16.5" customHeight="1">
      <c r="A38" s="5"/>
      <c r="B38" s="5"/>
      <c r="C38" s="5"/>
      <c r="D38" s="8"/>
      <c r="E38" s="8"/>
      <c r="F38" s="8"/>
      <c r="G38" s="8"/>
    </row>
    <row r="39" spans="2:3" ht="12.75">
      <c r="B39" s="6"/>
      <c r="C39" s="6"/>
    </row>
    <row r="40" spans="1:7" s="15" customFormat="1" ht="15">
      <c r="A40" s="1"/>
      <c r="B40" s="1"/>
      <c r="C40" s="1"/>
      <c r="D40" s="8"/>
      <c r="E40" s="8"/>
      <c r="F40" s="8"/>
      <c r="G40" s="8"/>
    </row>
    <row r="41" spans="1:7" s="15" customFormat="1" ht="15">
      <c r="A41" s="1"/>
      <c r="B41" s="1"/>
      <c r="C41" s="1"/>
      <c r="D41" s="11"/>
      <c r="E41" s="8"/>
      <c r="F41" s="8"/>
      <c r="G41" s="8"/>
    </row>
    <row r="42" spans="1:7" s="15" customFormat="1" ht="15">
      <c r="A42" s="1"/>
      <c r="B42" s="7"/>
      <c r="C42" s="7"/>
      <c r="D42" s="8"/>
      <c r="E42" s="8"/>
      <c r="F42" s="8"/>
      <c r="G42" s="8"/>
    </row>
    <row r="43" spans="1:7" s="15" customFormat="1" ht="15">
      <c r="A43" s="1"/>
      <c r="B43" s="1"/>
      <c r="C43" s="1"/>
      <c r="D43" s="8"/>
      <c r="E43" s="8"/>
      <c r="F43" s="8"/>
      <c r="G43" s="8"/>
    </row>
    <row r="44" spans="1:7" s="15" customFormat="1" ht="15">
      <c r="A44" s="1"/>
      <c r="B44" s="1"/>
      <c r="C44" s="1"/>
      <c r="D44" s="11"/>
      <c r="E44" s="8"/>
      <c r="F44" s="8"/>
      <c r="G44" s="8"/>
    </row>
    <row r="46" spans="1:7" s="15" customFormat="1" ht="15">
      <c r="A46" s="1"/>
      <c r="B46" s="1"/>
      <c r="C46" s="1"/>
      <c r="D46" s="11"/>
      <c r="E46" s="8"/>
      <c r="F46" s="8"/>
      <c r="G46" s="8"/>
    </row>
    <row r="48" spans="1:7" s="15" customFormat="1" ht="15">
      <c r="A48" s="1"/>
      <c r="B48" s="1"/>
      <c r="C48" s="1"/>
      <c r="D48" s="8"/>
      <c r="E48" s="8"/>
      <c r="F48" s="8"/>
      <c r="G48" s="8"/>
    </row>
    <row r="49" spans="1:7" s="15" customFormat="1" ht="15">
      <c r="A49" s="1"/>
      <c r="B49" s="1"/>
      <c r="C49" s="1"/>
      <c r="D49" s="8"/>
      <c r="E49" s="8"/>
      <c r="F49" s="8"/>
      <c r="G49" s="8"/>
    </row>
    <row r="50" spans="1:7" s="15" customFormat="1" ht="15">
      <c r="A50" s="1"/>
      <c r="B50" s="1"/>
      <c r="C50" s="1"/>
      <c r="D50" s="8"/>
      <c r="E50" s="8"/>
      <c r="F50" s="8"/>
      <c r="G50" s="8"/>
    </row>
  </sheetData>
  <mergeCells count="3">
    <mergeCell ref="F3:G3"/>
    <mergeCell ref="A3:A4"/>
    <mergeCell ref="B3:B4"/>
  </mergeCells>
  <printOptions/>
  <pageMargins left="0.75" right="0.75" top="1" bottom="1" header="0.5" footer="0.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2004-11-22T11:11:15Z</cp:lastPrinted>
  <dcterms:created xsi:type="dcterms:W3CDTF">2002-06-21T13:42:56Z</dcterms:created>
  <dcterms:modified xsi:type="dcterms:W3CDTF">2005-01-17T12:07:08Z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