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9075" activeTab="0"/>
  </bookViews>
  <sheets>
    <sheet name="pres-regioni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<sst xmlns="http://schemas.openxmlformats.org/spreadsheetml/2006/main" count="34" uniqueCount="33">
  <si>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</si>
  <si>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</si>
  <si>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</si>
  <si>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</si>
  <si>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</si>
  <si>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</si>
  <si>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</si>
  <si>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</si>
  <si>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</si>
  <si>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</si>
  <si>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</si>
  <si>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</si>
  <si>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</si>
  <si>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</si>
  <si>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</si>
  <si>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</si>
  <si>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</si>
  <si>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</si>
  <si>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</si>
  <si>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</si>
  <si>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</si>
  <si>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</si>
  <si>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</si>
  <si>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</si>
  <si>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</si>
  <si>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</si>
  <si>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</si>
  <si>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</t>
    </r>
    <r>
      <rPr>
        <sz val="7"/>
        <rFont val="Arial"/>
        <family val="2"/>
      </rPr>
      <t>: ISTAT - Dati provvisori</t>
    </r>
  </si>
  <si>
    <t>TOTALE</t>
  </si>
  <si>
    <t>Tavola 15.14.1 Presenze italiani negli esercizi alberghieri per regione di provenienza e provincia - Anno 2003</t>
  </si>
  <si>
    <t>ITALIA (a)</t>
  </si>
  <si>
    <t xml:space="preserve">(a)Il totale degli arrivi e delle presenze italiane ottenuto come somma dei flussi delle singole regioni di provenienza è inferiore al totale complessivo, poiché in alcuni                                                                   </t>
  </si>
  <si>
    <t xml:space="preserve">     casi solo una parte dei flussi è stata suddivisa per regione di provenienza.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</si>
</sst>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3" fontId="8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2" xfId="0" applyFont="1" applyBorder="1" applyAlignment="1" quotePrefix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0" style="0" customWidth="1"/>
    <col min="2" max="4" width="9.83203125" style="0" customWidth="1"/>
    <col min="5" max="5" width="1.66796875" style="0" customWidth="1"/>
    <col min="6" max="6" width="8.83203125" style="0" customWidth="1"/>
    <col min="7" max="10" width="9.83203125" style="0" customWidth="1"/>
    <col min="11" max="11" width="11.83203125" style="0" customWidth="1"/>
  </cols>
  <sheetData>
    <row r="2" spans="1:10" ht="12.75">
      <c r="A2" s="1" t="s">
        <v>29</v>
      </c>
      <c r="B2" s="2"/>
      <c r="C2" s="2"/>
      <c r="D2" s="2"/>
      <c r="E2" s="2"/>
      <c r="F2" s="2"/>
      <c r="G2" s="2"/>
      <c r="H2" s="2"/>
      <c r="I2" s="3"/>
      <c r="J2" s="2"/>
    </row>
    <row r="3" spans="1:11" s="7" customFormat="1" ht="12" customHeight="1">
      <c r="A3" s="5"/>
      <c r="B3" s="5"/>
      <c r="C3" s="5"/>
      <c r="D3" s="5"/>
      <c r="E3" s="5"/>
      <c r="F3" s="5"/>
      <c r="G3" s="5"/>
      <c r="H3" s="5"/>
      <c r="I3" s="6"/>
      <c r="J3" s="5"/>
      <c r="K3" s="15"/>
    </row>
    <row r="4" spans="1:10" s="7" customFormat="1" ht="12" customHeight="1">
      <c r="A4" s="8"/>
      <c r="B4" s="8"/>
      <c r="C4" s="8"/>
      <c r="D4" s="8"/>
      <c r="E4" s="8"/>
      <c r="F4" s="8"/>
      <c r="G4" s="8"/>
      <c r="H4" s="8"/>
      <c r="I4" s="9"/>
      <c r="J4" s="8"/>
    </row>
    <row r="5" spans="1:11" s="7" customFormat="1" ht="12" customHeight="1">
      <c r="A5" s="10" t="s">
        <v>0</v>
      </c>
      <c r="B5" s="11">
        <v>2000</v>
      </c>
      <c r="C5" s="11">
        <v>2001</v>
      </c>
      <c r="D5" s="11">
        <v>2002</v>
      </c>
      <c r="E5" s="10"/>
      <c r="F5" s="32">
        <v>2003</v>
      </c>
      <c r="G5" s="32"/>
      <c r="H5" s="32"/>
      <c r="I5" s="32"/>
      <c r="J5" s="32"/>
      <c r="K5" s="33"/>
    </row>
    <row r="6" spans="5:11" s="7" customFormat="1" ht="12" customHeight="1">
      <c r="E6" s="10"/>
      <c r="F6" s="11" t="s">
        <v>1</v>
      </c>
      <c r="G6" s="11" t="s">
        <v>2</v>
      </c>
      <c r="H6" s="11" t="s">
        <v>3</v>
      </c>
      <c r="I6" s="12" t="s">
        <v>4</v>
      </c>
      <c r="J6" s="13" t="s">
        <v>5</v>
      </c>
      <c r="K6" s="28" t="s">
        <v>30</v>
      </c>
    </row>
    <row r="7" spans="1:11" s="7" customFormat="1" ht="12" customHeight="1">
      <c r="A7" s="14"/>
      <c r="B7" s="14"/>
      <c r="C7" s="14"/>
      <c r="D7" s="15"/>
      <c r="E7" s="14"/>
      <c r="F7" s="14"/>
      <c r="G7" s="14"/>
      <c r="H7" s="14"/>
      <c r="I7" s="16"/>
      <c r="J7" s="14"/>
      <c r="K7" s="15"/>
    </row>
    <row r="8" spans="1:10" s="7" customFormat="1" ht="12" customHeight="1">
      <c r="A8" s="10"/>
      <c r="B8" s="10"/>
      <c r="C8" s="10"/>
      <c r="E8" s="10"/>
      <c r="F8" s="10"/>
      <c r="G8" s="10"/>
      <c r="H8" s="10"/>
      <c r="I8" s="17"/>
      <c r="J8" s="10"/>
    </row>
    <row r="9" spans="1:11" s="7" customFormat="1" ht="12" customHeight="1">
      <c r="A9" s="18" t="s">
        <v>6</v>
      </c>
      <c r="B9" s="6">
        <v>1796415</v>
      </c>
      <c r="C9" s="6">
        <v>1738346</v>
      </c>
      <c r="D9" s="6">
        <v>1643945</v>
      </c>
      <c r="E9" s="6"/>
      <c r="F9" s="6">
        <v>386805</v>
      </c>
      <c r="G9" s="6">
        <v>1052905</v>
      </c>
      <c r="H9" s="6">
        <f>82804+81564</f>
        <v>164368</v>
      </c>
      <c r="I9" s="6">
        <v>61430</v>
      </c>
      <c r="J9" s="19">
        <f>SUM(F9:I9)</f>
        <v>1665508</v>
      </c>
      <c r="K9" s="19">
        <v>9666721</v>
      </c>
    </row>
    <row r="10" spans="1:11" s="7" customFormat="1" ht="12" customHeight="1">
      <c r="A10" s="18" t="s">
        <v>7</v>
      </c>
      <c r="B10" s="6">
        <v>57051</v>
      </c>
      <c r="C10" s="6">
        <v>61429</v>
      </c>
      <c r="D10" s="6">
        <v>54273</v>
      </c>
      <c r="E10" s="6"/>
      <c r="F10" s="6">
        <v>16231</v>
      </c>
      <c r="G10" s="6">
        <v>37435</v>
      </c>
      <c r="H10" s="6">
        <f>4429+4060</f>
        <v>8489</v>
      </c>
      <c r="I10" s="6">
        <v>2123</v>
      </c>
      <c r="J10" s="19">
        <f>SUM(F10:I10)</f>
        <v>64278</v>
      </c>
      <c r="K10" s="19">
        <v>386691</v>
      </c>
    </row>
    <row r="11" spans="1:11" s="7" customFormat="1" ht="12" customHeight="1">
      <c r="A11" s="18" t="s">
        <v>8</v>
      </c>
      <c r="B11" s="6">
        <v>3910663</v>
      </c>
      <c r="C11" s="6">
        <v>3601552</v>
      </c>
      <c r="D11" s="6">
        <v>3458260</v>
      </c>
      <c r="E11" s="6"/>
      <c r="F11" s="6">
        <v>668689</v>
      </c>
      <c r="G11" s="6">
        <v>2116170</v>
      </c>
      <c r="H11" s="6">
        <f>174555+275551</f>
        <v>450106</v>
      </c>
      <c r="I11" s="6">
        <v>159174</v>
      </c>
      <c r="J11" s="19">
        <f>SUM(F11:I11)</f>
        <v>3394139</v>
      </c>
      <c r="K11" s="19">
        <v>30204297</v>
      </c>
    </row>
    <row r="12" spans="1:11" s="7" customFormat="1" ht="12" customHeight="1">
      <c r="A12" s="18" t="s">
        <v>9</v>
      </c>
      <c r="B12" s="6">
        <v>58549</v>
      </c>
      <c r="C12" s="6">
        <f>SUM(C13:C14)</f>
        <v>58458</v>
      </c>
      <c r="D12" s="6">
        <v>56930</v>
      </c>
      <c r="E12" s="6"/>
      <c r="F12" s="6">
        <f>+F13+F14</f>
        <v>14456</v>
      </c>
      <c r="G12" s="6">
        <f>+G13+G14</f>
        <v>13552</v>
      </c>
      <c r="H12" s="6">
        <f>+H13+H14</f>
        <v>18480</v>
      </c>
      <c r="I12" s="6">
        <f>+I13+I14</f>
        <v>8174</v>
      </c>
      <c r="J12" s="19">
        <f>+J13+J14</f>
        <v>54662</v>
      </c>
      <c r="K12" s="19">
        <f>+K14+K13</f>
        <v>2919558</v>
      </c>
    </row>
    <row r="13" spans="1:11" s="7" customFormat="1" ht="12" customHeight="1">
      <c r="A13" s="20" t="s">
        <v>10</v>
      </c>
      <c r="B13" s="21">
        <v>25478</v>
      </c>
      <c r="C13" s="21">
        <v>26643</v>
      </c>
      <c r="D13" s="21">
        <v>27757</v>
      </c>
      <c r="E13" s="21"/>
      <c r="F13" s="21">
        <v>7062</v>
      </c>
      <c r="G13" s="21">
        <v>5599</v>
      </c>
      <c r="H13" s="21">
        <f>3420+3791</f>
        <v>7211</v>
      </c>
      <c r="I13" s="21">
        <v>4313</v>
      </c>
      <c r="J13" s="22">
        <f aca="true" t="shared" si="0" ref="J13:J30">SUM(F13:I13)</f>
        <v>24185</v>
      </c>
      <c r="K13" s="22">
        <v>1493190</v>
      </c>
    </row>
    <row r="14" spans="1:11" s="7" customFormat="1" ht="12" customHeight="1">
      <c r="A14" s="20" t="s">
        <v>11</v>
      </c>
      <c r="B14" s="21">
        <v>33071</v>
      </c>
      <c r="C14" s="21">
        <v>31815</v>
      </c>
      <c r="D14" s="21">
        <v>29173</v>
      </c>
      <c r="E14" s="21"/>
      <c r="F14" s="21">
        <v>7394</v>
      </c>
      <c r="G14" s="21">
        <v>7953</v>
      </c>
      <c r="H14" s="21">
        <f>5927+5342</f>
        <v>11269</v>
      </c>
      <c r="I14" s="21">
        <v>3861</v>
      </c>
      <c r="J14" s="22">
        <f t="shared" si="0"/>
        <v>30477</v>
      </c>
      <c r="K14" s="22">
        <v>1426368</v>
      </c>
    </row>
    <row r="15" spans="1:11" s="7" customFormat="1" ht="12" customHeight="1">
      <c r="A15" s="18" t="s">
        <v>12</v>
      </c>
      <c r="B15" s="6">
        <v>298343</v>
      </c>
      <c r="C15" s="6">
        <v>277219</v>
      </c>
      <c r="D15" s="6">
        <v>262927</v>
      </c>
      <c r="E15" s="6"/>
      <c r="F15" s="6">
        <v>68217</v>
      </c>
      <c r="G15" s="6">
        <v>61177</v>
      </c>
      <c r="H15" s="6">
        <f>56924+40940</f>
        <v>97864</v>
      </c>
      <c r="I15" s="6">
        <v>39027</v>
      </c>
      <c r="J15" s="19">
        <f t="shared" si="0"/>
        <v>266285</v>
      </c>
      <c r="K15" s="19">
        <v>10949444</v>
      </c>
    </row>
    <row r="16" spans="1:11" s="7" customFormat="1" ht="12" customHeight="1">
      <c r="A16" s="23" t="s">
        <v>13</v>
      </c>
      <c r="B16" s="6">
        <v>61761</v>
      </c>
      <c r="C16" s="6">
        <v>62304</v>
      </c>
      <c r="D16" s="6">
        <v>59261</v>
      </c>
      <c r="E16" s="6"/>
      <c r="F16" s="6">
        <v>10092</v>
      </c>
      <c r="G16" s="6">
        <v>8513</v>
      </c>
      <c r="H16" s="6">
        <f>27663+12441</f>
        <v>40104</v>
      </c>
      <c r="I16" s="6">
        <v>8328</v>
      </c>
      <c r="J16" s="19">
        <f t="shared" si="0"/>
        <v>67037</v>
      </c>
      <c r="K16" s="19">
        <v>2528862</v>
      </c>
    </row>
    <row r="17" spans="1:11" s="7" customFormat="1" ht="12" customHeight="1">
      <c r="A17" s="24" t="s">
        <v>5</v>
      </c>
      <c r="B17" s="19">
        <v>375869</v>
      </c>
      <c r="C17" s="19">
        <v>370930</v>
      </c>
      <c r="D17" s="19">
        <v>362262</v>
      </c>
      <c r="E17" s="19"/>
      <c r="F17" s="19">
        <v>65786</v>
      </c>
      <c r="G17" s="19">
        <v>110393</v>
      </c>
      <c r="H17" s="19">
        <f>84963+52977</f>
        <v>137940</v>
      </c>
      <c r="I17" s="19">
        <v>33939</v>
      </c>
      <c r="J17" s="19">
        <f t="shared" si="0"/>
        <v>348058</v>
      </c>
      <c r="K17" s="19">
        <v>3727150</v>
      </c>
    </row>
    <row r="18" spans="1:11" s="7" customFormat="1" ht="12" customHeight="1">
      <c r="A18" s="23" t="s">
        <v>14</v>
      </c>
      <c r="B18" s="6">
        <v>548864</v>
      </c>
      <c r="C18" s="6">
        <v>503811</v>
      </c>
      <c r="D18" s="6">
        <v>497023</v>
      </c>
      <c r="E18" s="6"/>
      <c r="F18" s="6">
        <v>127417</v>
      </c>
      <c r="G18" s="6">
        <v>170133</v>
      </c>
      <c r="H18" s="6">
        <f>54073+85907</f>
        <v>139980</v>
      </c>
      <c r="I18" s="6">
        <v>55428</v>
      </c>
      <c r="J18" s="19">
        <f t="shared" si="0"/>
        <v>492958</v>
      </c>
      <c r="K18" s="19">
        <v>11878940</v>
      </c>
    </row>
    <row r="19" spans="1:11" s="7" customFormat="1" ht="12" customHeight="1">
      <c r="A19" s="23" t="s">
        <v>15</v>
      </c>
      <c r="B19" s="6">
        <v>231117</v>
      </c>
      <c r="C19" s="6">
        <v>223789</v>
      </c>
      <c r="D19" s="6">
        <v>214771</v>
      </c>
      <c r="E19" s="6"/>
      <c r="F19" s="6">
        <v>55688</v>
      </c>
      <c r="G19" s="6">
        <v>35672</v>
      </c>
      <c r="H19" s="6">
        <f>48209+27580</f>
        <v>75789</v>
      </c>
      <c r="I19" s="6">
        <v>33660</v>
      </c>
      <c r="J19" s="19">
        <f t="shared" si="0"/>
        <v>200809</v>
      </c>
      <c r="K19" s="19">
        <v>7956372</v>
      </c>
    </row>
    <row r="20" spans="1:11" s="7" customFormat="1" ht="12" customHeight="1">
      <c r="A20" s="23" t="s">
        <v>16</v>
      </c>
      <c r="B20" s="6">
        <v>41966</v>
      </c>
      <c r="C20" s="6">
        <v>39529</v>
      </c>
      <c r="D20" s="6">
        <v>41654</v>
      </c>
      <c r="E20" s="6"/>
      <c r="F20" s="6">
        <v>10465</v>
      </c>
      <c r="G20" s="6">
        <v>6779</v>
      </c>
      <c r="H20" s="6">
        <f>11340+5608</f>
        <v>16948</v>
      </c>
      <c r="I20" s="6">
        <v>6282</v>
      </c>
      <c r="J20" s="19">
        <f t="shared" si="0"/>
        <v>40474</v>
      </c>
      <c r="K20" s="19">
        <v>2380847</v>
      </c>
    </row>
    <row r="21" spans="1:11" s="7" customFormat="1" ht="12" customHeight="1">
      <c r="A21" s="23" t="s">
        <v>17</v>
      </c>
      <c r="B21" s="6">
        <v>58999</v>
      </c>
      <c r="C21" s="6">
        <v>58920</v>
      </c>
      <c r="D21" s="6">
        <v>63483</v>
      </c>
      <c r="E21" s="6"/>
      <c r="F21" s="6">
        <v>13449</v>
      </c>
      <c r="G21" s="6">
        <v>8894</v>
      </c>
      <c r="H21" s="6">
        <f>17361+9389</f>
        <v>26750</v>
      </c>
      <c r="I21" s="6">
        <v>9098</v>
      </c>
      <c r="J21" s="19">
        <f t="shared" si="0"/>
        <v>58191</v>
      </c>
      <c r="K21" s="19">
        <v>2952949</v>
      </c>
    </row>
    <row r="22" spans="1:11" s="7" customFormat="1" ht="12" customHeight="1">
      <c r="A22" s="23" t="s">
        <v>18</v>
      </c>
      <c r="B22" s="6">
        <v>348057</v>
      </c>
      <c r="C22" s="6">
        <v>371189</v>
      </c>
      <c r="D22" s="6">
        <v>371685</v>
      </c>
      <c r="E22" s="6"/>
      <c r="F22" s="6">
        <v>77091</v>
      </c>
      <c r="G22" s="6">
        <v>42421</v>
      </c>
      <c r="H22" s="6">
        <f>143570+47152</f>
        <v>190722</v>
      </c>
      <c r="I22" s="6">
        <v>54355</v>
      </c>
      <c r="J22" s="19">
        <f t="shared" si="0"/>
        <v>364589</v>
      </c>
      <c r="K22" s="19">
        <v>14505932</v>
      </c>
    </row>
    <row r="23" spans="1:11" s="7" customFormat="1" ht="12" customHeight="1">
      <c r="A23" s="23" t="s">
        <v>19</v>
      </c>
      <c r="B23" s="6">
        <v>44908</v>
      </c>
      <c r="C23" s="6">
        <v>50078</v>
      </c>
      <c r="D23" s="6">
        <v>46711</v>
      </c>
      <c r="E23" s="6"/>
      <c r="F23" s="6">
        <v>12597</v>
      </c>
      <c r="G23" s="6">
        <v>8732</v>
      </c>
      <c r="H23" s="6">
        <f>11715+5516</f>
        <v>17231</v>
      </c>
      <c r="I23" s="6">
        <v>4549</v>
      </c>
      <c r="J23" s="19">
        <f t="shared" si="0"/>
        <v>43109</v>
      </c>
      <c r="K23" s="19">
        <v>2323738</v>
      </c>
    </row>
    <row r="24" spans="1:11" s="7" customFormat="1" ht="12" customHeight="1">
      <c r="A24" s="23" t="s">
        <v>20</v>
      </c>
      <c r="B24" s="6">
        <v>13310</v>
      </c>
      <c r="C24" s="6">
        <v>13364</v>
      </c>
      <c r="D24" s="6">
        <v>9741</v>
      </c>
      <c r="E24" s="6"/>
      <c r="F24" s="6">
        <v>3276</v>
      </c>
      <c r="G24" s="6">
        <v>2414</v>
      </c>
      <c r="H24" s="6">
        <f>2196+1027</f>
        <v>3223</v>
      </c>
      <c r="I24" s="6">
        <v>811</v>
      </c>
      <c r="J24" s="19">
        <f t="shared" si="0"/>
        <v>9724</v>
      </c>
      <c r="K24" s="19">
        <v>646464</v>
      </c>
    </row>
    <row r="25" spans="1:11" s="7" customFormat="1" ht="12" customHeight="1">
      <c r="A25" s="23" t="s">
        <v>21</v>
      </c>
      <c r="B25" s="6">
        <v>244078</v>
      </c>
      <c r="C25" s="6">
        <v>248425</v>
      </c>
      <c r="D25" s="6">
        <v>255661</v>
      </c>
      <c r="E25" s="6"/>
      <c r="F25" s="6">
        <v>72901</v>
      </c>
      <c r="G25" s="6">
        <v>44699</v>
      </c>
      <c r="H25" s="6">
        <f>75980+23561</f>
        <v>99541</v>
      </c>
      <c r="I25" s="6">
        <v>24152</v>
      </c>
      <c r="J25" s="19">
        <f t="shared" si="0"/>
        <v>241293</v>
      </c>
      <c r="K25" s="19">
        <v>10515933</v>
      </c>
    </row>
    <row r="26" spans="1:11" s="7" customFormat="1" ht="12" customHeight="1">
      <c r="A26" s="23" t="s">
        <v>22</v>
      </c>
      <c r="B26" s="6">
        <v>131212</v>
      </c>
      <c r="C26" s="6">
        <v>131697</v>
      </c>
      <c r="D26" s="6">
        <v>114249</v>
      </c>
      <c r="E26" s="6"/>
      <c r="F26" s="6">
        <v>30719</v>
      </c>
      <c r="G26" s="6">
        <v>21326</v>
      </c>
      <c r="H26" s="6">
        <f>34569+12215</f>
        <v>46784</v>
      </c>
      <c r="I26" s="6">
        <v>16418</v>
      </c>
      <c r="J26" s="19">
        <f t="shared" si="0"/>
        <v>115247</v>
      </c>
      <c r="K26" s="19">
        <v>7187187</v>
      </c>
    </row>
    <row r="27" spans="1:11" s="7" customFormat="1" ht="12" customHeight="1">
      <c r="A27" s="23" t="s">
        <v>23</v>
      </c>
      <c r="B27" s="6">
        <v>18345</v>
      </c>
      <c r="C27" s="6">
        <v>18230</v>
      </c>
      <c r="D27" s="6">
        <v>18377</v>
      </c>
      <c r="E27" s="6"/>
      <c r="F27" s="6">
        <v>3851</v>
      </c>
      <c r="G27" s="6">
        <v>4035</v>
      </c>
      <c r="H27" s="6">
        <f>4058+3012</f>
        <v>7070</v>
      </c>
      <c r="I27" s="6">
        <v>2573</v>
      </c>
      <c r="J27" s="19">
        <f t="shared" si="0"/>
        <v>17529</v>
      </c>
      <c r="K27" s="19">
        <v>1086536</v>
      </c>
    </row>
    <row r="28" spans="1:11" s="7" customFormat="1" ht="12" customHeight="1">
      <c r="A28" s="23" t="s">
        <v>24</v>
      </c>
      <c r="B28" s="6">
        <v>59369</v>
      </c>
      <c r="C28" s="6">
        <v>54635</v>
      </c>
      <c r="D28" s="6">
        <v>54703</v>
      </c>
      <c r="E28" s="6"/>
      <c r="F28" s="6">
        <v>18709</v>
      </c>
      <c r="G28" s="6">
        <v>11549</v>
      </c>
      <c r="H28" s="6">
        <f>16011+6084</f>
        <v>22095</v>
      </c>
      <c r="I28" s="6">
        <v>4884</v>
      </c>
      <c r="J28" s="19">
        <f t="shared" si="0"/>
        <v>57237</v>
      </c>
      <c r="K28" s="19">
        <v>2654522</v>
      </c>
    </row>
    <row r="29" spans="1:11" s="7" customFormat="1" ht="12" customHeight="1">
      <c r="A29" s="23" t="s">
        <v>25</v>
      </c>
      <c r="B29" s="6">
        <v>148081</v>
      </c>
      <c r="C29" s="6">
        <v>142067</v>
      </c>
      <c r="D29" s="6">
        <v>140632</v>
      </c>
      <c r="E29" s="6"/>
      <c r="F29" s="6">
        <v>32399</v>
      </c>
      <c r="G29" s="6">
        <v>23628</v>
      </c>
      <c r="H29" s="6">
        <f>51747+14957</f>
        <v>66704</v>
      </c>
      <c r="I29" s="6">
        <v>10639</v>
      </c>
      <c r="J29" s="19">
        <f t="shared" si="0"/>
        <v>133370</v>
      </c>
      <c r="K29" s="19">
        <v>7070683</v>
      </c>
    </row>
    <row r="30" spans="1:11" s="7" customFormat="1" ht="12" customHeight="1">
      <c r="A30" s="18" t="s">
        <v>26</v>
      </c>
      <c r="B30" s="6">
        <v>54615</v>
      </c>
      <c r="C30" s="6">
        <v>55003</v>
      </c>
      <c r="D30" s="6">
        <v>51509</v>
      </c>
      <c r="E30" s="6"/>
      <c r="F30" s="6">
        <v>8347</v>
      </c>
      <c r="G30" s="6">
        <v>8342</v>
      </c>
      <c r="H30" s="6">
        <f>21874+4285</f>
        <v>26159</v>
      </c>
      <c r="I30" s="6">
        <v>7019</v>
      </c>
      <c r="J30" s="19">
        <f t="shared" si="0"/>
        <v>49867</v>
      </c>
      <c r="K30" s="19">
        <v>1946895</v>
      </c>
    </row>
    <row r="31" spans="1:11" s="7" customFormat="1" ht="12" customHeight="1">
      <c r="A31" s="25" t="s">
        <v>28</v>
      </c>
      <c r="B31" s="26">
        <f>+B9+B10+B11+B12+B15+B16+B17+B18+B19+B20+B21+B22+B23+B24+B25+B26+B27+B28+B29+B30</f>
        <v>8501572</v>
      </c>
      <c r="C31" s="26">
        <f>SUM(C9:C30)-C12</f>
        <v>8080975</v>
      </c>
      <c r="D31" s="19">
        <v>7778057</v>
      </c>
      <c r="E31" s="19"/>
      <c r="F31" s="19">
        <f>+F9+F10+F11+F12+F15+F16+F17+F18+F19+F20+F21+F22+F23+F24+F25+F26+F27+F28+F29+F30</f>
        <v>1697185</v>
      </c>
      <c r="G31" s="19">
        <f>+G9+G10+G11+G12+G15+G16+G17+G18+G19+G20+G21+G22+G23+G24+G25+G26+G27+G28+G29+G30</f>
        <v>3788769</v>
      </c>
      <c r="H31" s="19">
        <f>+H9+H10+H11+H12+H15+H16+H17+H18+H19+H20+H21+H22+H23+H24+H25+H26+H27+H28+H29+H30</f>
        <v>1656347</v>
      </c>
      <c r="I31" s="19">
        <f>+I9+I10+I11+I12+I15+I16+I17+I18+I19+I20+I21+I22+I23+I24+I25+I26+I27+I28+I29+I30</f>
        <v>542063</v>
      </c>
      <c r="J31" s="19">
        <f>+J9+J10+J11+J12+J15+J16+J17+J18+J19+J20+J21+J22+J23+J24+J25+J26+J27+J28+J29+J30</f>
        <v>7684364</v>
      </c>
      <c r="K31" s="19">
        <f>SUM(K9:K11,K13:K30)</f>
        <v>133489721</v>
      </c>
    </row>
    <row r="32" spans="1:11" s="7" customFormat="1" ht="12" customHeight="1">
      <c r="A32" s="27"/>
      <c r="B32" s="14"/>
      <c r="C32" s="14"/>
      <c r="D32" s="14"/>
      <c r="E32" s="14"/>
      <c r="F32" s="14"/>
      <c r="G32" s="14"/>
      <c r="H32" s="14"/>
      <c r="I32" s="16"/>
      <c r="J32" s="14"/>
      <c r="K32" s="15"/>
    </row>
    <row r="33" spans="1:10" s="7" customFormat="1" ht="12" customHeight="1">
      <c r="A33" s="4" t="s">
        <v>27</v>
      </c>
      <c r="B33" s="5"/>
      <c r="C33" s="5"/>
      <c r="D33" s="5"/>
      <c r="E33" s="5"/>
      <c r="F33" s="5"/>
      <c r="G33" s="5"/>
      <c r="H33" s="5"/>
      <c r="I33" s="6"/>
      <c r="J33" s="5"/>
    </row>
    <row r="34" spans="1:16" ht="12" customHeight="1">
      <c r="A34" s="30" t="s">
        <v>31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29"/>
      <c r="N34" s="29"/>
      <c r="O34" s="29"/>
      <c r="P34" s="29"/>
    </row>
    <row r="35" spans="1:6" ht="12" customHeight="1">
      <c r="A35" s="5" t="s">
        <v>32</v>
      </c>
      <c r="B35" s="5"/>
      <c r="C35" s="5"/>
      <c r="D35" s="5"/>
      <c r="E35" s="5"/>
      <c r="F35" s="5"/>
    </row>
    <row r="36" ht="12" customHeight="1"/>
    <row r="37" ht="12" customHeight="1"/>
    <row r="38" ht="12" customHeight="1"/>
  </sheetData>
  <mergeCells count="2">
    <mergeCell ref="A34:L34"/>
    <mergeCell ref="F5:K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OEM</cp:lastModifiedBy>
  <cp:lastPrinted>2004-12-06T11:35:14Z</cp:lastPrinted>
  <dcterms:created xsi:type="dcterms:W3CDTF">2002-11-25T14:17:27Z</dcterms:created>
  <dcterms:modified xsi:type="dcterms:W3CDTF">2005-01-17T07:58:21Z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927189871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